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ja\Desktop\2025-2027\"/>
    </mc:Choice>
  </mc:AlternateContent>
  <bookViews>
    <workbookView xWindow="0" yWindow="0" windowWidth="28800" windowHeight="12210" tabRatio="688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11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1" l="1"/>
  <c r="H43" i="11"/>
  <c r="G43" i="11"/>
  <c r="I45" i="11"/>
  <c r="H45" i="11"/>
  <c r="G54" i="11"/>
  <c r="H54" i="11"/>
  <c r="I54" i="11"/>
  <c r="F54" i="11"/>
  <c r="E54" i="11"/>
  <c r="G57" i="11"/>
  <c r="G59" i="11"/>
  <c r="I24" i="11"/>
  <c r="H24" i="11"/>
  <c r="G24" i="11"/>
  <c r="F47" i="8"/>
  <c r="E47" i="8"/>
  <c r="D47" i="8"/>
  <c r="F44" i="8"/>
  <c r="E44" i="8"/>
  <c r="D44" i="8"/>
  <c r="F43" i="8"/>
  <c r="E43" i="8"/>
  <c r="D43" i="8"/>
  <c r="F39" i="8"/>
  <c r="E39" i="8"/>
  <c r="D39" i="8"/>
  <c r="F37" i="8"/>
  <c r="E37" i="8"/>
  <c r="D37" i="8"/>
  <c r="F33" i="8"/>
  <c r="E33" i="8"/>
  <c r="D33" i="8"/>
  <c r="F22" i="8"/>
  <c r="E22" i="8"/>
  <c r="D22" i="8"/>
  <c r="H29" i="3"/>
  <c r="H28" i="3"/>
  <c r="G29" i="3"/>
  <c r="G28" i="3"/>
  <c r="F28" i="3"/>
  <c r="F29" i="3"/>
  <c r="H33" i="3"/>
  <c r="G33" i="3"/>
  <c r="F33" i="3"/>
  <c r="H14" i="3"/>
  <c r="G14" i="3"/>
  <c r="F14" i="3"/>
  <c r="H12" i="3"/>
  <c r="G12" i="3"/>
  <c r="F12" i="3"/>
  <c r="J13" i="10"/>
  <c r="J12" i="10" s="1"/>
  <c r="I12" i="10"/>
  <c r="I13" i="10"/>
  <c r="H12" i="10"/>
  <c r="H13" i="10"/>
  <c r="H9" i="10"/>
  <c r="G28" i="10" l="1"/>
  <c r="E12" i="3" l="1"/>
  <c r="E29" i="3"/>
  <c r="C25" i="8"/>
  <c r="C22" i="8"/>
  <c r="C21" i="8" s="1"/>
  <c r="C19" i="8"/>
  <c r="C17" i="8"/>
  <c r="C16" i="8"/>
  <c r="C15" i="8" s="1"/>
  <c r="C11" i="8"/>
  <c r="C44" i="8"/>
  <c r="C41" i="8"/>
  <c r="C38" i="8"/>
  <c r="F34" i="11"/>
  <c r="F43" i="11"/>
  <c r="F39" i="11"/>
  <c r="F57" i="11"/>
  <c r="G101" i="11"/>
  <c r="H101" i="11"/>
  <c r="I101" i="11"/>
  <c r="E101" i="11"/>
  <c r="I109" i="11"/>
  <c r="H109" i="11"/>
  <c r="G109" i="11"/>
  <c r="F109" i="11"/>
  <c r="F108" i="11" s="1"/>
  <c r="F101" i="11" s="1"/>
  <c r="E109" i="11"/>
  <c r="I108" i="11"/>
  <c r="H108" i="11"/>
  <c r="G108" i="11"/>
  <c r="E108" i="11"/>
  <c r="F15" i="11" l="1"/>
  <c r="F14" i="11" s="1"/>
  <c r="E104" i="11" l="1"/>
  <c r="E26" i="11"/>
  <c r="E107" i="11"/>
  <c r="E99" i="11"/>
  <c r="E95" i="11"/>
  <c r="E87" i="11"/>
  <c r="F55" i="11"/>
  <c r="G55" i="11"/>
  <c r="H55" i="11"/>
  <c r="I55" i="11"/>
  <c r="E55" i="11"/>
  <c r="F41" i="11"/>
  <c r="G41" i="11"/>
  <c r="H41" i="11"/>
  <c r="I41" i="11"/>
  <c r="E41" i="11"/>
  <c r="F13" i="11"/>
  <c r="D27" i="3" l="1"/>
  <c r="D26" i="3" s="1"/>
  <c r="F37" i="10"/>
  <c r="E16" i="3" l="1"/>
  <c r="F16" i="3"/>
  <c r="G16" i="3"/>
  <c r="H16" i="3"/>
  <c r="H33" i="11" l="1"/>
  <c r="I33" i="11"/>
  <c r="G33" i="11"/>
  <c r="G32" i="11" s="1"/>
  <c r="H32" i="3"/>
  <c r="F32" i="3"/>
  <c r="G32" i="3"/>
  <c r="E32" i="8" l="1"/>
  <c r="F32" i="8"/>
  <c r="D32" i="8"/>
  <c r="G75" i="11"/>
  <c r="G74" i="11" s="1"/>
  <c r="G73" i="11" s="1"/>
  <c r="G72" i="11" s="1"/>
  <c r="H75" i="11"/>
  <c r="H74" i="11" s="1"/>
  <c r="H73" i="11" s="1"/>
  <c r="H72" i="11" s="1"/>
  <c r="I75" i="11"/>
  <c r="I74" i="11" s="1"/>
  <c r="I73" i="11" s="1"/>
  <c r="I72" i="11" s="1"/>
  <c r="F75" i="11"/>
  <c r="F74" i="11" s="1"/>
  <c r="F73" i="11" s="1"/>
  <c r="F72" i="11" s="1"/>
  <c r="F103" i="11"/>
  <c r="F102" i="11" s="1"/>
  <c r="G103" i="11"/>
  <c r="G102" i="11" s="1"/>
  <c r="H103" i="11"/>
  <c r="H102" i="11" s="1"/>
  <c r="I103" i="11"/>
  <c r="I102" i="11" s="1"/>
  <c r="E103" i="11"/>
  <c r="E102" i="11" s="1"/>
  <c r="E98" i="11"/>
  <c r="E97" i="11" s="1"/>
  <c r="E94" i="11"/>
  <c r="E93" i="11" s="1"/>
  <c r="I86" i="11"/>
  <c r="I85" i="11" s="1"/>
  <c r="G86" i="11"/>
  <c r="G85" i="11" s="1"/>
  <c r="H86" i="11"/>
  <c r="H85" i="11" s="1"/>
  <c r="G90" i="11"/>
  <c r="G89" i="11" s="1"/>
  <c r="H90" i="11"/>
  <c r="H89" i="11" s="1"/>
  <c r="I90" i="11"/>
  <c r="I89" i="11" s="1"/>
  <c r="G94" i="11"/>
  <c r="G93" i="11" s="1"/>
  <c r="H94" i="11"/>
  <c r="H93" i="11" s="1"/>
  <c r="I94" i="11"/>
  <c r="I93" i="11" s="1"/>
  <c r="I98" i="11"/>
  <c r="I97" i="11" s="1"/>
  <c r="G98" i="11"/>
  <c r="G97" i="11" s="1"/>
  <c r="H98" i="11"/>
  <c r="H97" i="11" s="1"/>
  <c r="E90" i="11"/>
  <c r="E89" i="11" s="1"/>
  <c r="E86" i="11"/>
  <c r="E85" i="11" s="1"/>
  <c r="G81" i="11"/>
  <c r="G80" i="11" s="1"/>
  <c r="H81" i="11"/>
  <c r="H80" i="11" s="1"/>
  <c r="I81" i="11"/>
  <c r="I80" i="11" s="1"/>
  <c r="F81" i="11"/>
  <c r="F80" i="11" s="1"/>
  <c r="F79" i="11" s="1"/>
  <c r="F78" i="11" s="1"/>
  <c r="E81" i="11"/>
  <c r="E80" i="11" s="1"/>
  <c r="E79" i="11" s="1"/>
  <c r="E78" i="11" s="1"/>
  <c r="E62" i="11"/>
  <c r="E61" i="11" s="1"/>
  <c r="E60" i="11" s="1"/>
  <c r="E44" i="11"/>
  <c r="E52" i="11"/>
  <c r="F52" i="11"/>
  <c r="G52" i="11"/>
  <c r="H52" i="11"/>
  <c r="I52" i="11"/>
  <c r="E35" i="11"/>
  <c r="E50" i="11"/>
  <c r="E38" i="11"/>
  <c r="E37" i="11" s="1"/>
  <c r="E29" i="11"/>
  <c r="E28" i="11" s="1"/>
  <c r="E27" i="11" s="1"/>
  <c r="I106" i="11"/>
  <c r="I105" i="11" s="1"/>
  <c r="H106" i="11"/>
  <c r="H105" i="11" s="1"/>
  <c r="G106" i="11"/>
  <c r="G105" i="11" s="1"/>
  <c r="F106" i="11"/>
  <c r="F105" i="11" s="1"/>
  <c r="E106" i="11"/>
  <c r="E105" i="11" s="1"/>
  <c r="F98" i="11"/>
  <c r="F97" i="11" s="1"/>
  <c r="F94" i="11"/>
  <c r="F93" i="11" s="1"/>
  <c r="F90" i="11"/>
  <c r="F89" i="11" s="1"/>
  <c r="F86" i="11"/>
  <c r="F85" i="11" s="1"/>
  <c r="I70" i="11"/>
  <c r="I69" i="11" s="1"/>
  <c r="I68" i="11" s="1"/>
  <c r="H70" i="11"/>
  <c r="H69" i="11" s="1"/>
  <c r="H68" i="11" s="1"/>
  <c r="G70" i="11"/>
  <c r="G69" i="11" s="1"/>
  <c r="G68" i="11" s="1"/>
  <c r="F70" i="11"/>
  <c r="F69" i="11" s="1"/>
  <c r="F68" i="11" s="1"/>
  <c r="E70" i="11"/>
  <c r="E69" i="11" s="1"/>
  <c r="E68" i="11" s="1"/>
  <c r="I66" i="11"/>
  <c r="I65" i="11" s="1"/>
  <c r="I64" i="11" s="1"/>
  <c r="H66" i="11"/>
  <c r="H65" i="11" s="1"/>
  <c r="H64" i="11" s="1"/>
  <c r="G66" i="11"/>
  <c r="G65" i="11" s="1"/>
  <c r="G64" i="11" s="1"/>
  <c r="F66" i="11"/>
  <c r="F65" i="11" s="1"/>
  <c r="F64" i="11" s="1"/>
  <c r="E66" i="11"/>
  <c r="E65" i="11" s="1"/>
  <c r="E64" i="11" s="1"/>
  <c r="I62" i="11"/>
  <c r="I61" i="11" s="1"/>
  <c r="I60" i="11" s="1"/>
  <c r="H62" i="11"/>
  <c r="H61" i="11" s="1"/>
  <c r="H60" i="11" s="1"/>
  <c r="G62" i="11"/>
  <c r="G61" i="11" s="1"/>
  <c r="G60" i="11" s="1"/>
  <c r="F62" i="11"/>
  <c r="F61" i="11" s="1"/>
  <c r="F60" i="11" s="1"/>
  <c r="F58" i="11"/>
  <c r="I58" i="11"/>
  <c r="H58" i="11"/>
  <c r="G58" i="11"/>
  <c r="E58" i="11"/>
  <c r="I50" i="11"/>
  <c r="H50" i="11"/>
  <c r="G50" i="11"/>
  <c r="F50" i="11"/>
  <c r="I47" i="11"/>
  <c r="I46" i="11" s="1"/>
  <c r="H47" i="11"/>
  <c r="H46" i="11" s="1"/>
  <c r="G47" i="11"/>
  <c r="G46" i="11" s="1"/>
  <c r="F47" i="11"/>
  <c r="F46" i="11" s="1"/>
  <c r="E47" i="11"/>
  <c r="E46" i="11" s="1"/>
  <c r="I44" i="11"/>
  <c r="I40" i="11" s="1"/>
  <c r="H44" i="11"/>
  <c r="H40" i="11" s="1"/>
  <c r="G44" i="11"/>
  <c r="G40" i="11" s="1"/>
  <c r="F44" i="11"/>
  <c r="F40" i="11" s="1"/>
  <c r="F38" i="11"/>
  <c r="F37" i="11" s="1"/>
  <c r="I38" i="11"/>
  <c r="I37" i="11" s="1"/>
  <c r="H38" i="11"/>
  <c r="H37" i="11" s="1"/>
  <c r="G38" i="11"/>
  <c r="G37" i="11" s="1"/>
  <c r="I35" i="11"/>
  <c r="H35" i="11"/>
  <c r="G35" i="11"/>
  <c r="F35" i="11"/>
  <c r="I32" i="11"/>
  <c r="H32" i="11"/>
  <c r="F33" i="11"/>
  <c r="E33" i="11"/>
  <c r="I29" i="11"/>
  <c r="I28" i="11" s="1"/>
  <c r="I27" i="11" s="1"/>
  <c r="H29" i="11"/>
  <c r="H28" i="11" s="1"/>
  <c r="H27" i="11" s="1"/>
  <c r="G29" i="11"/>
  <c r="G28" i="11" s="1"/>
  <c r="G27" i="11" s="1"/>
  <c r="F29" i="11"/>
  <c r="F28" i="11" s="1"/>
  <c r="F27" i="11" s="1"/>
  <c r="F23" i="11"/>
  <c r="F22" i="11" s="1"/>
  <c r="F21" i="11" s="1"/>
  <c r="E23" i="11"/>
  <c r="E22" i="11" s="1"/>
  <c r="E21" i="11" s="1"/>
  <c r="I23" i="11"/>
  <c r="I22" i="11" s="1"/>
  <c r="I21" i="11" s="1"/>
  <c r="H23" i="11"/>
  <c r="H22" i="11" s="1"/>
  <c r="H21" i="11" s="1"/>
  <c r="G23" i="11"/>
  <c r="G22" i="11" s="1"/>
  <c r="G21" i="11" s="1"/>
  <c r="I19" i="11"/>
  <c r="I18" i="11" s="1"/>
  <c r="I17" i="11" s="1"/>
  <c r="H19" i="11"/>
  <c r="H18" i="11" s="1"/>
  <c r="H17" i="11" s="1"/>
  <c r="G19" i="11"/>
  <c r="G18" i="11" s="1"/>
  <c r="G17" i="11" s="1"/>
  <c r="F19" i="11"/>
  <c r="F18" i="11" s="1"/>
  <c r="F17" i="11" s="1"/>
  <c r="E19" i="11"/>
  <c r="E18" i="11" s="1"/>
  <c r="E17" i="11" s="1"/>
  <c r="I15" i="11"/>
  <c r="I14" i="11" s="1"/>
  <c r="I13" i="11" s="1"/>
  <c r="H15" i="11"/>
  <c r="H14" i="11" s="1"/>
  <c r="H13" i="11" s="1"/>
  <c r="G15" i="11"/>
  <c r="G14" i="11" s="1"/>
  <c r="G13" i="11" s="1"/>
  <c r="E15" i="11"/>
  <c r="E14" i="11" s="1"/>
  <c r="E13" i="11" s="1"/>
  <c r="I11" i="11"/>
  <c r="I10" i="11" s="1"/>
  <c r="I9" i="11" s="1"/>
  <c r="H11" i="11"/>
  <c r="H10" i="11" s="1"/>
  <c r="H9" i="11" s="1"/>
  <c r="G11" i="11"/>
  <c r="G10" i="11" s="1"/>
  <c r="G9" i="11" s="1"/>
  <c r="F11" i="11"/>
  <c r="F10" i="11" s="1"/>
  <c r="F9" i="11" s="1"/>
  <c r="E11" i="11"/>
  <c r="E10" i="11" s="1"/>
  <c r="E9" i="11" s="1"/>
  <c r="E32" i="11" l="1"/>
  <c r="E40" i="11"/>
  <c r="E49" i="11"/>
  <c r="F84" i="11"/>
  <c r="F83" i="11" s="1"/>
  <c r="I84" i="11"/>
  <c r="H84" i="11"/>
  <c r="G84" i="11"/>
  <c r="E84" i="11"/>
  <c r="I79" i="11"/>
  <c r="I78" i="11" s="1"/>
  <c r="G79" i="11"/>
  <c r="G78" i="11" s="1"/>
  <c r="H79" i="11"/>
  <c r="H78" i="11" s="1"/>
  <c r="E75" i="11"/>
  <c r="E74" i="11" s="1"/>
  <c r="E73" i="11" s="1"/>
  <c r="E72" i="11" s="1"/>
  <c r="I49" i="11"/>
  <c r="I31" i="11" s="1"/>
  <c r="I26" i="11" s="1"/>
  <c r="H49" i="11"/>
  <c r="H31" i="11" s="1"/>
  <c r="H26" i="11" s="1"/>
  <c r="G49" i="11"/>
  <c r="G31" i="11" s="1"/>
  <c r="G26" i="11" s="1"/>
  <c r="F49" i="11"/>
  <c r="G8" i="11"/>
  <c r="H8" i="11"/>
  <c r="F32" i="11"/>
  <c r="E8" i="11"/>
  <c r="I8" i="11"/>
  <c r="F8" i="11"/>
  <c r="I83" i="11" l="1"/>
  <c r="E31" i="11"/>
  <c r="G83" i="11"/>
  <c r="E83" i="11"/>
  <c r="H83" i="11"/>
  <c r="F31" i="11"/>
  <c r="F26" i="11" s="1"/>
  <c r="H7" i="11"/>
  <c r="H6" i="11" s="1"/>
  <c r="I7" i="11"/>
  <c r="I6" i="11" s="1"/>
  <c r="G7" i="11"/>
  <c r="G6" i="11" s="1"/>
  <c r="B11" i="5"/>
  <c r="B10" i="5" s="1"/>
  <c r="F11" i="5"/>
  <c r="F10" i="5" s="1"/>
  <c r="E11" i="5"/>
  <c r="E10" i="5" s="1"/>
  <c r="D11" i="5"/>
  <c r="D10" i="5" s="1"/>
  <c r="C11" i="5"/>
  <c r="C10" i="5" s="1"/>
  <c r="C47" i="8"/>
  <c r="B47" i="8"/>
  <c r="C43" i="8"/>
  <c r="B43" i="8"/>
  <c r="B39" i="8"/>
  <c r="C39" i="8"/>
  <c r="B37" i="8"/>
  <c r="C37" i="8"/>
  <c r="B33" i="8"/>
  <c r="C33" i="8"/>
  <c r="F17" i="8"/>
  <c r="E17" i="8"/>
  <c r="D17" i="8"/>
  <c r="B17" i="8"/>
  <c r="B25" i="8"/>
  <c r="F25" i="8"/>
  <c r="E25" i="8"/>
  <c r="D25" i="8"/>
  <c r="F21" i="8"/>
  <c r="E21" i="8"/>
  <c r="D21" i="8"/>
  <c r="B15" i="8"/>
  <c r="F15" i="8"/>
  <c r="E15" i="8"/>
  <c r="D15" i="8"/>
  <c r="F11" i="8"/>
  <c r="E11" i="8"/>
  <c r="D11" i="8"/>
  <c r="F27" i="3"/>
  <c r="F26" i="3" s="1"/>
  <c r="G27" i="3"/>
  <c r="G26" i="3" s="1"/>
  <c r="H27" i="3"/>
  <c r="H26" i="3" s="1"/>
  <c r="E27" i="3"/>
  <c r="E32" i="3"/>
  <c r="D32" i="3"/>
  <c r="F11" i="3"/>
  <c r="G11" i="3"/>
  <c r="H11" i="3"/>
  <c r="D16" i="3"/>
  <c r="D19" i="3"/>
  <c r="H19" i="3"/>
  <c r="G19" i="3"/>
  <c r="F19" i="3"/>
  <c r="E19" i="3"/>
  <c r="F7" i="11" l="1"/>
  <c r="F6" i="11" s="1"/>
  <c r="E7" i="11"/>
  <c r="E6" i="11" s="1"/>
  <c r="F10" i="8"/>
  <c r="E26" i="3"/>
  <c r="C32" i="8"/>
  <c r="C10" i="8"/>
  <c r="E10" i="8"/>
  <c r="D10" i="8"/>
  <c r="B32" i="8"/>
  <c r="B21" i="8"/>
  <c r="B11" i="8"/>
  <c r="D11" i="3"/>
  <c r="D10" i="3" s="1"/>
  <c r="E11" i="3"/>
  <c r="E10" i="3" s="1"/>
  <c r="F10" i="3"/>
  <c r="G10" i="3"/>
  <c r="H10" i="3"/>
  <c r="B10" i="8" l="1"/>
  <c r="F8" i="10"/>
  <c r="G37" i="10" l="1"/>
  <c r="J21" i="10"/>
  <c r="I21" i="10"/>
  <c r="H21" i="10"/>
  <c r="G21" i="10"/>
  <c r="F21" i="10"/>
  <c r="J11" i="10"/>
  <c r="I11" i="10"/>
  <c r="H11" i="10"/>
  <c r="G11" i="10"/>
  <c r="F11" i="10"/>
  <c r="F14" i="10" s="1"/>
  <c r="F22" i="10" s="1"/>
  <c r="F28" i="10" s="1"/>
  <c r="J8" i="10"/>
  <c r="I8" i="10"/>
  <c r="H8" i="10"/>
  <c r="G8" i="10"/>
  <c r="H37" i="10" l="1"/>
  <c r="I37" i="10" s="1"/>
  <c r="J37" i="10" s="1"/>
  <c r="J14" i="10"/>
  <c r="J22" i="10" s="1"/>
  <c r="J28" i="10" s="1"/>
  <c r="J29" i="10" s="1"/>
  <c r="I14" i="10"/>
  <c r="I22" i="10" s="1"/>
  <c r="I28" i="10" s="1"/>
  <c r="I29" i="10" s="1"/>
  <c r="H14" i="10"/>
  <c r="H22" i="10" s="1"/>
  <c r="H28" i="10" s="1"/>
  <c r="H29" i="10" s="1"/>
  <c r="G14" i="10"/>
  <c r="G22" i="10" s="1"/>
  <c r="G29" i="10" s="1"/>
  <c r="F29" i="10"/>
</calcChain>
</file>

<file path=xl/sharedStrings.xml><?xml version="1.0" encoding="utf-8"?>
<sst xmlns="http://schemas.openxmlformats.org/spreadsheetml/2006/main" count="341" uniqueCount="156">
  <si>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</si>
  <si>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</si>
  <si>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</si>
  <si>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</si>
  <si>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</si>
  <si>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</si>
  <si>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</si>
  <si>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</si>
  <si>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</si>
  <si>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</si>
  <si>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</si>
  <si>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</si>
  <si>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</si>
  <si>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</si>
  <si>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</si>
  <si>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</si>
  <si>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</si>
  <si>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</si>
  <si>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</si>
  <si>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</si>
  <si>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</si>
  <si>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</si>
  <si>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</si>
  <si>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</si>
  <si>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</si>
  <si>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</si>
  <si>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</si>
  <si>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</si>
  <si>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</si>
  <si>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</si>
  <si>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</si>
  <si>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</si>
  <si>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</si>
  <si>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</si>
  <si>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</si>
  <si>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</si>
  <si>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</si>
  <si>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</si>
  <si>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</si>
  <si>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</si>
  <si>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</si>
  <si>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</si>
  <si>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</si>
  <si>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</si>
  <si>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</si>
  <si>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</si>
  <si>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</si>
  <si>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</si>
  <si>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</si>
  <si>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</si>
  <si>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</si>
  <si>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</si>
  <si>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</si>
  <si>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</si>
  <si>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</si>
  <si>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</si>
  <si>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</si>
  <si>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</si>
  <si>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</si>
  <si>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</si>
  <si>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</si>
  <si>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</si>
  <si>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</si>
  <si>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</si>
  <si>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Pomoći iz inozemstva i od subjekta unutar općeg proračuna</t>
  </si>
  <si>
    <t>Prihodi od upravnih i administrativnih pristojbi, pristojbi po posebnim propisima i naknadama</t>
  </si>
  <si>
    <t>Prihodi od prodaje proizvoda i robe te pruženih usluga i prihodi od donacija</t>
  </si>
  <si>
    <t>Vlastiti izvori</t>
  </si>
  <si>
    <t>Višak prihoda SŠ</t>
  </si>
  <si>
    <t>Prihodi od prodaje neproizvedene dugotrajne imovine</t>
  </si>
  <si>
    <t>Ostali rashodi</t>
  </si>
  <si>
    <t>Rashodi za dodatna ulaganja na nefinancijskoj imovini</t>
  </si>
  <si>
    <t xml:space="preserve">  12 višak prihoda - ZŽ</t>
  </si>
  <si>
    <t xml:space="preserve">  19 Predfinanciranje iz ŽP za EU projekte</t>
  </si>
  <si>
    <t xml:space="preserve">  31 Vlastiti prihodi - korisnici</t>
  </si>
  <si>
    <t>4 Prihod za posebne namjene</t>
  </si>
  <si>
    <t xml:space="preserve">  41 Prihod za posebne namjene</t>
  </si>
  <si>
    <t xml:space="preserve">  42 Višak sredstava SŠ</t>
  </si>
  <si>
    <t xml:space="preserve">  45 F.P. i dod.udio u por. na dohodak</t>
  </si>
  <si>
    <t xml:space="preserve">  51 Državni proračun</t>
  </si>
  <si>
    <t xml:space="preserve">  53 Proračun JLS</t>
  </si>
  <si>
    <t xml:space="preserve">  54 Pomoći iz inozemstva (EU)</t>
  </si>
  <si>
    <t>6 Donacije</t>
  </si>
  <si>
    <t xml:space="preserve">  61 Tekuće donacije - korisnici</t>
  </si>
  <si>
    <t>09 OBRAZOVANJE</t>
  </si>
  <si>
    <t>0922 Više srednjoškolsko obrazovanje</t>
  </si>
  <si>
    <t>PROGRAM 2204</t>
  </si>
  <si>
    <t>SREDNJE ŠKOLSTVO - STANDARD</t>
  </si>
  <si>
    <t>Aktivnost A2204-01</t>
  </si>
  <si>
    <t>Djelatnost srednjih škola</t>
  </si>
  <si>
    <t>Izvor financiranja 45</t>
  </si>
  <si>
    <t>F.P. i dodatni udio u porezu na dohodak</t>
  </si>
  <si>
    <t>Kapitalni projekt K2204-02</t>
  </si>
  <si>
    <t>Opremanje poslovnih prostora</t>
  </si>
  <si>
    <t>Izvor financiranja 12</t>
  </si>
  <si>
    <t>Višak prihoda - ZŽ</t>
  </si>
  <si>
    <t>Tekući projekt T2204-04</t>
  </si>
  <si>
    <t>Hitne intervencije u srednjim školama</t>
  </si>
  <si>
    <t>Aktivnost A2204-07</t>
  </si>
  <si>
    <t>Administracija i upravljanje</t>
  </si>
  <si>
    <t>Izvor financiranja 51</t>
  </si>
  <si>
    <t>Državni proračun</t>
  </si>
  <si>
    <t>PROGRAM 2205</t>
  </si>
  <si>
    <t>SREDNJE ŠKOLSTVO - IZNAD STANDARD</t>
  </si>
  <si>
    <t>Aktivnost A2205-01</t>
  </si>
  <si>
    <t>Javne potrebe u prosvjeti - korisnici u SŠ</t>
  </si>
  <si>
    <t>Izvor financiranja 11</t>
  </si>
  <si>
    <t>Opći prihodi i primici</t>
  </si>
  <si>
    <t>Aktivnost A2205-012</t>
  </si>
  <si>
    <t>Podizanje kvalitete i standarda u školstvu</t>
  </si>
  <si>
    <t>Izvor financiranja 31</t>
  </si>
  <si>
    <t>Vlastiti prihodi - korisnici</t>
  </si>
  <si>
    <t>Izvor financiranja 41</t>
  </si>
  <si>
    <t>Prihodi za posebne namjene</t>
  </si>
  <si>
    <t>Izvor financiranja 53</t>
  </si>
  <si>
    <t>Proračun JLS</t>
  </si>
  <si>
    <t>Izvor financiranja 61</t>
  </si>
  <si>
    <t>Tekuće donacije - korisnici</t>
  </si>
  <si>
    <t>Izvor financiranja 42</t>
  </si>
  <si>
    <t>Višak prihoda poslovanja</t>
  </si>
  <si>
    <t>Aktivnost A2205-22</t>
  </si>
  <si>
    <t>Natjecanja i smotre u SŠ</t>
  </si>
  <si>
    <t>Aktivnost A2205-34</t>
  </si>
  <si>
    <t>Projekt e-škole</t>
  </si>
  <si>
    <t>Aktivnost A2205-37</t>
  </si>
  <si>
    <t>Zalihe menstrualnih potrepština</t>
  </si>
  <si>
    <t>PROGRAM 4301</t>
  </si>
  <si>
    <t>RAZVOJNI PROJEKTI EU</t>
  </si>
  <si>
    <t>Tekući projekt T4301-67</t>
  </si>
  <si>
    <t>Pomoćnici u nastavi</t>
  </si>
  <si>
    <t>PROGRAM 4302</t>
  </si>
  <si>
    <t>PROJEKT EU</t>
  </si>
  <si>
    <t>Tekući projekt T4302-90</t>
  </si>
  <si>
    <t>Projekt Erasmus+ Luna</t>
  </si>
  <si>
    <t>PROGRAM 4306-03</t>
  </si>
  <si>
    <t>NACIONALNI EU PROJEKTI</t>
  </si>
  <si>
    <t>Tekući projekt T4306-03</t>
  </si>
  <si>
    <t>Inkluzija - korak bliže društvu bez prepreka 2021</t>
  </si>
  <si>
    <t>Izvor financiranja 19</t>
  </si>
  <si>
    <t>Predfinaciranje iz ŽP</t>
  </si>
  <si>
    <t>Izvor financiranja 54</t>
  </si>
  <si>
    <t>Pomoći iz inozemstva</t>
  </si>
  <si>
    <t>Tekući projekt T4306-16</t>
  </si>
  <si>
    <t>Projekt Erasmus+ Različiti zajedno</t>
  </si>
  <si>
    <t>RAZDJEL 030</t>
  </si>
  <si>
    <t>UPRAVNI ODJEL ZA OBRAZOVANJE, KULTURU I ŠPORT</t>
  </si>
  <si>
    <t>GLAVA 030-05</t>
  </si>
  <si>
    <t>SREDNJOŠKOLSKO OBRZOVANJE</t>
  </si>
  <si>
    <t>FINANCIJSKI PLAN PRORAČUNSKOG KORISNIKA JEDINICE LOKALNE I PODRUČNE (REGIONALNE) SAMOUPRAVE 
ZA 2025. I PROJEKCIJA ZA 2026. I 2027. GODINU</t>
  </si>
  <si>
    <t>Plan 2024.</t>
  </si>
  <si>
    <t>Proračun za 2025.</t>
  </si>
  <si>
    <t>Projekcija proračuna
za 2027.</t>
  </si>
  <si>
    <t>Izvršenje 2023.</t>
  </si>
  <si>
    <t>Plan za 2025.</t>
  </si>
  <si>
    <t>Projekcija 
za 2027.</t>
  </si>
  <si>
    <t>Financijski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</si>
</sst>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0" fillId="0" borderId="0" xfId="0" applyFon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4" fontId="6" fillId="4" borderId="4" xfId="0" applyNumberFormat="1" applyFont="1" applyFill="1" applyBorder="1" applyAlignment="1">
      <alignment horizontal="center"/>
    </xf>
    <xf numFmtId="4" fontId="6" fillId="3" borderId="4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15" fillId="2" borderId="4" xfId="0" applyNumberFormat="1" applyFont="1" applyFill="1" applyBorder="1" applyAlignment="1">
      <alignment horizontal="right"/>
    </xf>
    <xf numFmtId="4" fontId="15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15" fillId="2" borderId="3" xfId="0" applyNumberFormat="1" applyFont="1" applyFill="1" applyBorder="1" applyAlignment="1" applyProtection="1">
      <alignment horizontal="right" wrapText="1"/>
    </xf>
    <xf numFmtId="4" fontId="6" fillId="0" borderId="4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0" fillId="0" borderId="0" xfId="0" applyNumberFormat="1"/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5" fillId="2" borderId="1" xfId="0" applyNumberFormat="1" applyFont="1" applyFill="1" applyBorder="1" applyAlignment="1" applyProtection="1">
      <alignment horizontal="left" vertical="center" wrapText="1"/>
    </xf>
    <xf numFmtId="0" fontId="15" fillId="2" borderId="2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topLeftCell="A10" workbookViewId="0">
      <selection activeCell="F33" sqref="F33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88" t="s">
        <v>148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x14ac:dyDescent="0.25">
      <c r="A3" s="88" t="s">
        <v>18</v>
      </c>
      <c r="B3" s="88"/>
      <c r="C3" s="88"/>
      <c r="D3" s="88"/>
      <c r="E3" s="88"/>
      <c r="F3" s="88"/>
      <c r="G3" s="88"/>
      <c r="H3" s="88"/>
      <c r="I3" s="89"/>
      <c r="J3" s="89"/>
    </row>
    <row r="4" spans="1:10" ht="18" x14ac:dyDescent="0.25">
      <c r="A4" s="24"/>
      <c r="B4" s="24"/>
      <c r="C4" s="24"/>
      <c r="D4" s="24"/>
      <c r="E4" s="24"/>
      <c r="F4" s="24"/>
      <c r="G4" s="24"/>
      <c r="H4" s="24"/>
      <c r="I4" s="5"/>
      <c r="J4" s="5"/>
    </row>
    <row r="5" spans="1:10" ht="15.75" x14ac:dyDescent="0.25">
      <c r="A5" s="88" t="s">
        <v>24</v>
      </c>
      <c r="B5" s="90"/>
      <c r="C5" s="90"/>
      <c r="D5" s="90"/>
      <c r="E5" s="90"/>
      <c r="F5" s="90"/>
      <c r="G5" s="90"/>
      <c r="H5" s="90"/>
      <c r="I5" s="90"/>
      <c r="J5" s="90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3" t="s">
        <v>31</v>
      </c>
    </row>
    <row r="7" spans="1:10" ht="25.5" x14ac:dyDescent="0.25">
      <c r="A7" s="27"/>
      <c r="B7" s="28"/>
      <c r="C7" s="28"/>
      <c r="D7" s="29"/>
      <c r="E7" s="30"/>
      <c r="F7" s="3" t="s">
        <v>152</v>
      </c>
      <c r="G7" s="3" t="s">
        <v>149</v>
      </c>
      <c r="H7" s="3" t="s">
        <v>150</v>
      </c>
      <c r="I7" s="3" t="s">
        <v>38</v>
      </c>
      <c r="J7" s="3" t="s">
        <v>151</v>
      </c>
    </row>
    <row r="8" spans="1:10" x14ac:dyDescent="0.25">
      <c r="A8" s="91" t="s">
        <v>0</v>
      </c>
      <c r="B8" s="92"/>
      <c r="C8" s="92"/>
      <c r="D8" s="92"/>
      <c r="E8" s="93"/>
      <c r="F8" s="70">
        <f>F9+F10</f>
        <v>2012718.22</v>
      </c>
      <c r="G8" s="70">
        <f t="shared" ref="G8:J8" si="0">G9+G10</f>
        <v>2184500.75</v>
      </c>
      <c r="H8" s="70">
        <f t="shared" si="0"/>
        <v>2348314.75</v>
      </c>
      <c r="I8" s="70">
        <f t="shared" si="0"/>
        <v>2381126.5</v>
      </c>
      <c r="J8" s="70">
        <f t="shared" si="0"/>
        <v>2413938.25</v>
      </c>
    </row>
    <row r="9" spans="1:10" x14ac:dyDescent="0.25">
      <c r="A9" s="94" t="s">
        <v>32</v>
      </c>
      <c r="B9" s="95"/>
      <c r="C9" s="95"/>
      <c r="D9" s="95"/>
      <c r="E9" s="87"/>
      <c r="F9" s="79">
        <v>2012718.22</v>
      </c>
      <c r="G9" s="79">
        <v>2184500.75</v>
      </c>
      <c r="H9" s="79">
        <f>2368314.75-20000</f>
        <v>2348314.75</v>
      </c>
      <c r="I9" s="79">
        <v>2381126.5</v>
      </c>
      <c r="J9" s="79">
        <v>2413938.25</v>
      </c>
    </row>
    <row r="10" spans="1:10" x14ac:dyDescent="0.25">
      <c r="A10" s="96" t="s">
        <v>33</v>
      </c>
      <c r="B10" s="87"/>
      <c r="C10" s="87"/>
      <c r="D10" s="87"/>
      <c r="E10" s="87"/>
      <c r="F10" s="79"/>
      <c r="G10" s="79"/>
      <c r="H10" s="79"/>
      <c r="I10" s="79"/>
      <c r="J10" s="79"/>
    </row>
    <row r="11" spans="1:10" x14ac:dyDescent="0.25">
      <c r="A11" s="34" t="s">
        <v>1</v>
      </c>
      <c r="B11" s="42"/>
      <c r="C11" s="42"/>
      <c r="D11" s="42"/>
      <c r="E11" s="42"/>
      <c r="F11" s="70">
        <f>F12+F13</f>
        <v>2027885.81</v>
      </c>
      <c r="G11" s="70">
        <f t="shared" ref="G11:J11" si="1">G12+G13</f>
        <v>2199997.86</v>
      </c>
      <c r="H11" s="70">
        <f t="shared" si="1"/>
        <v>2368314.75</v>
      </c>
      <c r="I11" s="70">
        <f t="shared" si="1"/>
        <v>2381126.5</v>
      </c>
      <c r="J11" s="70">
        <f t="shared" si="1"/>
        <v>2413938.25</v>
      </c>
    </row>
    <row r="12" spans="1:10" x14ac:dyDescent="0.25">
      <c r="A12" s="97" t="s">
        <v>34</v>
      </c>
      <c r="B12" s="95"/>
      <c r="C12" s="95"/>
      <c r="D12" s="95"/>
      <c r="E12" s="95"/>
      <c r="F12" s="79">
        <v>1878054.08</v>
      </c>
      <c r="G12" s="79">
        <v>2190997.86</v>
      </c>
      <c r="H12" s="79">
        <f>2368314.75-H13</f>
        <v>2350314.75</v>
      </c>
      <c r="I12" s="79">
        <f>2381126.5-I13</f>
        <v>2375036.5</v>
      </c>
      <c r="J12" s="79">
        <f>2413938.25-J13</f>
        <v>2407758.25</v>
      </c>
    </row>
    <row r="13" spans="1:10" x14ac:dyDescent="0.25">
      <c r="A13" s="86" t="s">
        <v>35</v>
      </c>
      <c r="B13" s="87"/>
      <c r="C13" s="87"/>
      <c r="D13" s="87"/>
      <c r="E13" s="87"/>
      <c r="F13" s="81">
        <v>149831.73000000001</v>
      </c>
      <c r="G13" s="81">
        <v>9000</v>
      </c>
      <c r="H13" s="81">
        <f>18000</f>
        <v>18000</v>
      </c>
      <c r="I13" s="81">
        <f>4060+1015+1015</f>
        <v>6090</v>
      </c>
      <c r="J13" s="80">
        <f>4120+1030+1030</f>
        <v>6180</v>
      </c>
    </row>
    <row r="14" spans="1:10" x14ac:dyDescent="0.25">
      <c r="A14" s="98" t="s">
        <v>56</v>
      </c>
      <c r="B14" s="92"/>
      <c r="C14" s="92"/>
      <c r="D14" s="92"/>
      <c r="E14" s="92"/>
      <c r="F14" s="70">
        <f>F8-F11</f>
        <v>-15167.590000000084</v>
      </c>
      <c r="G14" s="70">
        <f t="shared" ref="G14:J14" si="2">G8-G11</f>
        <v>-15497.10999999987</v>
      </c>
      <c r="H14" s="70">
        <f t="shared" si="2"/>
        <v>-20000</v>
      </c>
      <c r="I14" s="70">
        <f t="shared" si="2"/>
        <v>0</v>
      </c>
      <c r="J14" s="70">
        <f t="shared" si="2"/>
        <v>0</v>
      </c>
    </row>
    <row r="15" spans="1:10" ht="18" x14ac:dyDescent="0.25">
      <c r="A15" s="2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88" t="s">
        <v>25</v>
      </c>
      <c r="B16" s="90"/>
      <c r="C16" s="90"/>
      <c r="D16" s="90"/>
      <c r="E16" s="90"/>
      <c r="F16" s="90"/>
      <c r="G16" s="90"/>
      <c r="H16" s="90"/>
      <c r="I16" s="90"/>
      <c r="J16" s="90"/>
    </row>
    <row r="17" spans="1:10" ht="18" x14ac:dyDescent="0.25">
      <c r="A17" s="2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7"/>
      <c r="B18" s="28"/>
      <c r="C18" s="28"/>
      <c r="D18" s="29"/>
      <c r="E18" s="30"/>
      <c r="F18" s="3" t="s">
        <v>152</v>
      </c>
      <c r="G18" s="3" t="s">
        <v>149</v>
      </c>
      <c r="H18" s="3" t="s">
        <v>150</v>
      </c>
      <c r="I18" s="3" t="s">
        <v>38</v>
      </c>
      <c r="J18" s="3" t="s">
        <v>151</v>
      </c>
    </row>
    <row r="19" spans="1:10" x14ac:dyDescent="0.25">
      <c r="A19" s="86" t="s">
        <v>36</v>
      </c>
      <c r="B19" s="87"/>
      <c r="C19" s="87"/>
      <c r="D19" s="87"/>
      <c r="E19" s="87"/>
      <c r="F19" s="44"/>
      <c r="G19" s="44"/>
      <c r="H19" s="44"/>
      <c r="I19" s="44"/>
      <c r="J19" s="43"/>
    </row>
    <row r="20" spans="1:10" x14ac:dyDescent="0.25">
      <c r="A20" s="86" t="s">
        <v>37</v>
      </c>
      <c r="B20" s="87"/>
      <c r="C20" s="87"/>
      <c r="D20" s="87"/>
      <c r="E20" s="87"/>
      <c r="F20" s="44"/>
      <c r="G20" s="44"/>
      <c r="H20" s="44"/>
      <c r="I20" s="44"/>
      <c r="J20" s="43"/>
    </row>
    <row r="21" spans="1:10" x14ac:dyDescent="0.25">
      <c r="A21" s="98" t="s">
        <v>2</v>
      </c>
      <c r="B21" s="92"/>
      <c r="C21" s="92"/>
      <c r="D21" s="92"/>
      <c r="E21" s="92"/>
      <c r="F21" s="31">
        <f>F19-F20</f>
        <v>0</v>
      </c>
      <c r="G21" s="31">
        <f t="shared" ref="G21:J21" si="3">G19-G20</f>
        <v>0</v>
      </c>
      <c r="H21" s="31">
        <f t="shared" si="3"/>
        <v>0</v>
      </c>
      <c r="I21" s="31">
        <f t="shared" si="3"/>
        <v>0</v>
      </c>
      <c r="J21" s="31">
        <f t="shared" si="3"/>
        <v>0</v>
      </c>
    </row>
    <row r="22" spans="1:10" x14ac:dyDescent="0.25">
      <c r="A22" s="98" t="s">
        <v>57</v>
      </c>
      <c r="B22" s="92"/>
      <c r="C22" s="92"/>
      <c r="D22" s="92"/>
      <c r="E22" s="92"/>
      <c r="F22" s="31">
        <f>F14+F21</f>
        <v>-15167.590000000084</v>
      </c>
      <c r="G22" s="31">
        <f t="shared" ref="G22:J22" si="4">G14+G21</f>
        <v>-15497.10999999987</v>
      </c>
      <c r="H22" s="31">
        <f t="shared" si="4"/>
        <v>-20000</v>
      </c>
      <c r="I22" s="31">
        <f t="shared" si="4"/>
        <v>0</v>
      </c>
      <c r="J22" s="31">
        <f t="shared" si="4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88" t="s">
        <v>58</v>
      </c>
      <c r="B24" s="90"/>
      <c r="C24" s="90"/>
      <c r="D24" s="90"/>
      <c r="E24" s="90"/>
      <c r="F24" s="90"/>
      <c r="G24" s="90"/>
      <c r="H24" s="90"/>
      <c r="I24" s="90"/>
      <c r="J24" s="90"/>
    </row>
    <row r="25" spans="1:10" ht="15.75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1"/>
    </row>
    <row r="26" spans="1:10" ht="25.5" x14ac:dyDescent="0.25">
      <c r="A26" s="27"/>
      <c r="B26" s="28"/>
      <c r="C26" s="28"/>
      <c r="D26" s="29"/>
      <c r="E26" s="30"/>
      <c r="F26" s="3" t="s">
        <v>152</v>
      </c>
      <c r="G26" s="3" t="s">
        <v>149</v>
      </c>
      <c r="H26" s="3" t="s">
        <v>150</v>
      </c>
      <c r="I26" s="3" t="s">
        <v>38</v>
      </c>
      <c r="J26" s="3" t="s">
        <v>151</v>
      </c>
    </row>
    <row r="27" spans="1:10" ht="15" customHeight="1" x14ac:dyDescent="0.25">
      <c r="A27" s="101" t="s">
        <v>59</v>
      </c>
      <c r="B27" s="102"/>
      <c r="C27" s="102"/>
      <c r="D27" s="102"/>
      <c r="E27" s="103"/>
      <c r="F27" s="45">
        <v>30664.7</v>
      </c>
      <c r="G27" s="45">
        <v>15497.11</v>
      </c>
      <c r="H27" s="45">
        <v>20000</v>
      </c>
      <c r="I27" s="45"/>
      <c r="J27" s="46"/>
    </row>
    <row r="28" spans="1:10" ht="15" customHeight="1" x14ac:dyDescent="0.25">
      <c r="A28" s="98" t="s">
        <v>60</v>
      </c>
      <c r="B28" s="92"/>
      <c r="C28" s="92"/>
      <c r="D28" s="92"/>
      <c r="E28" s="92"/>
      <c r="F28" s="47">
        <f>F22+F27</f>
        <v>15497.109999999917</v>
      </c>
      <c r="G28" s="47">
        <f>G22+G27</f>
        <v>1.3096723705530167E-10</v>
      </c>
      <c r="H28" s="47">
        <f t="shared" ref="H28:J28" si="5">H22+H27</f>
        <v>0</v>
      </c>
      <c r="I28" s="47">
        <f t="shared" si="5"/>
        <v>0</v>
      </c>
      <c r="J28" s="48">
        <f t="shared" si="5"/>
        <v>0</v>
      </c>
    </row>
    <row r="29" spans="1:10" ht="45" customHeight="1" x14ac:dyDescent="0.25">
      <c r="A29" s="91" t="s">
        <v>61</v>
      </c>
      <c r="B29" s="104"/>
      <c r="C29" s="104"/>
      <c r="D29" s="104"/>
      <c r="E29" s="105"/>
      <c r="F29" s="47">
        <f>F14+F21+F27-F28</f>
        <v>0</v>
      </c>
      <c r="G29" s="47">
        <f t="shared" ref="G29:J29" si="6">G14+G21+G27-G28</f>
        <v>0</v>
      </c>
      <c r="H29" s="47">
        <f t="shared" si="6"/>
        <v>0</v>
      </c>
      <c r="I29" s="47">
        <f t="shared" si="6"/>
        <v>0</v>
      </c>
      <c r="J29" s="48">
        <f t="shared" si="6"/>
        <v>0</v>
      </c>
    </row>
    <row r="30" spans="1:10" ht="15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</row>
    <row r="31" spans="1:10" ht="15.75" x14ac:dyDescent="0.25">
      <c r="A31" s="106" t="s">
        <v>55</v>
      </c>
      <c r="B31" s="106"/>
      <c r="C31" s="106"/>
      <c r="D31" s="106"/>
      <c r="E31" s="106"/>
      <c r="F31" s="106"/>
      <c r="G31" s="106"/>
      <c r="H31" s="106"/>
      <c r="I31" s="106"/>
      <c r="J31" s="106"/>
    </row>
    <row r="32" spans="1:10" ht="18" x14ac:dyDescent="0.25">
      <c r="A32" s="51"/>
      <c r="B32" s="52"/>
      <c r="C32" s="52"/>
      <c r="D32" s="52"/>
      <c r="E32" s="52"/>
      <c r="F32" s="52"/>
      <c r="G32" s="52"/>
      <c r="H32" s="53"/>
      <c r="I32" s="53"/>
      <c r="J32" s="53"/>
    </row>
    <row r="33" spans="1:10" ht="25.5" x14ac:dyDescent="0.25">
      <c r="A33" s="54"/>
      <c r="B33" s="55"/>
      <c r="C33" s="55"/>
      <c r="D33" s="56"/>
      <c r="E33" s="57"/>
      <c r="F33" s="3" t="s">
        <v>152</v>
      </c>
      <c r="G33" s="3" t="s">
        <v>149</v>
      </c>
      <c r="H33" s="3" t="s">
        <v>150</v>
      </c>
      <c r="I33" s="3" t="s">
        <v>38</v>
      </c>
      <c r="J33" s="3" t="s">
        <v>151</v>
      </c>
    </row>
    <row r="34" spans="1:10" x14ac:dyDescent="0.25">
      <c r="A34" s="101" t="s">
        <v>59</v>
      </c>
      <c r="B34" s="102"/>
      <c r="C34" s="102"/>
      <c r="D34" s="102"/>
      <c r="E34" s="103"/>
      <c r="F34" s="45">
        <v>30664.7</v>
      </c>
      <c r="G34" s="45">
        <v>15497.11</v>
      </c>
      <c r="H34" s="45">
        <v>20000</v>
      </c>
      <c r="I34" s="45"/>
      <c r="J34" s="46"/>
    </row>
    <row r="35" spans="1:10" ht="28.5" customHeight="1" x14ac:dyDescent="0.25">
      <c r="A35" s="101" t="s">
        <v>62</v>
      </c>
      <c r="B35" s="102"/>
      <c r="C35" s="102"/>
      <c r="D35" s="102"/>
      <c r="E35" s="103"/>
      <c r="F35" s="45">
        <v>30664.7</v>
      </c>
      <c r="G35" s="45">
        <v>15497.11</v>
      </c>
      <c r="H35" s="45">
        <v>20000</v>
      </c>
      <c r="I35" s="45"/>
      <c r="J35" s="46"/>
    </row>
    <row r="36" spans="1:10" x14ac:dyDescent="0.25">
      <c r="A36" s="101" t="s">
        <v>63</v>
      </c>
      <c r="B36" s="107"/>
      <c r="C36" s="107"/>
      <c r="D36" s="107"/>
      <c r="E36" s="108"/>
      <c r="F36" s="45">
        <v>15497.11</v>
      </c>
      <c r="G36" s="45">
        <v>0</v>
      </c>
      <c r="H36" s="45"/>
      <c r="I36" s="45"/>
      <c r="J36" s="46"/>
    </row>
    <row r="37" spans="1:10" ht="15" customHeight="1" x14ac:dyDescent="0.25">
      <c r="A37" s="98" t="s">
        <v>60</v>
      </c>
      <c r="B37" s="92"/>
      <c r="C37" s="92"/>
      <c r="D37" s="92"/>
      <c r="E37" s="92"/>
      <c r="F37" s="32">
        <f>F34-F35+F36</f>
        <v>15497.11</v>
      </c>
      <c r="G37" s="32">
        <f t="shared" ref="G37:J37" si="7">G34-G35+G36</f>
        <v>0</v>
      </c>
      <c r="H37" s="32">
        <f t="shared" si="7"/>
        <v>0</v>
      </c>
      <c r="I37" s="32">
        <f t="shared" si="7"/>
        <v>0</v>
      </c>
      <c r="J37" s="58">
        <f t="shared" si="7"/>
        <v>0</v>
      </c>
    </row>
    <row r="38" spans="1:10" ht="17.25" customHeight="1" x14ac:dyDescent="0.25"/>
    <row r="39" spans="1:10" x14ac:dyDescent="0.25">
      <c r="A39" s="99"/>
      <c r="B39" s="100"/>
      <c r="C39" s="100"/>
      <c r="D39" s="100"/>
      <c r="E39" s="100"/>
      <c r="F39" s="100"/>
      <c r="G39" s="100"/>
      <c r="H39" s="100"/>
      <c r="I39" s="100"/>
      <c r="J39" s="100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0" workbookViewId="0">
      <selection activeCell="H30" sqref="H3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88" t="s">
        <v>148</v>
      </c>
      <c r="B1" s="88"/>
      <c r="C1" s="88"/>
      <c r="D1" s="88"/>
      <c r="E1" s="88"/>
      <c r="F1" s="88"/>
      <c r="G1" s="88"/>
      <c r="H1" s="88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88" t="s">
        <v>18</v>
      </c>
      <c r="B3" s="88"/>
      <c r="C3" s="88"/>
      <c r="D3" s="88"/>
      <c r="E3" s="88"/>
      <c r="F3" s="88"/>
      <c r="G3" s="88"/>
      <c r="H3" s="88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88" t="s">
        <v>4</v>
      </c>
      <c r="B5" s="88"/>
      <c r="C5" s="88"/>
      <c r="D5" s="88"/>
      <c r="E5" s="88"/>
      <c r="F5" s="88"/>
      <c r="G5" s="88"/>
      <c r="H5" s="88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88" t="s">
        <v>39</v>
      </c>
      <c r="B7" s="88"/>
      <c r="C7" s="88"/>
      <c r="D7" s="88"/>
      <c r="E7" s="88"/>
      <c r="F7" s="88"/>
      <c r="G7" s="88"/>
      <c r="H7" s="88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0" t="s">
        <v>5</v>
      </c>
      <c r="B9" s="19" t="s">
        <v>6</v>
      </c>
      <c r="C9" s="19" t="s">
        <v>3</v>
      </c>
      <c r="D9" s="19" t="s">
        <v>152</v>
      </c>
      <c r="E9" s="20" t="s">
        <v>149</v>
      </c>
      <c r="F9" s="20" t="s">
        <v>153</v>
      </c>
      <c r="G9" s="20" t="s">
        <v>30</v>
      </c>
      <c r="H9" s="20" t="s">
        <v>154</v>
      </c>
    </row>
    <row r="10" spans="1:8" x14ac:dyDescent="0.25">
      <c r="A10" s="36"/>
      <c r="B10" s="37"/>
      <c r="C10" s="35" t="s">
        <v>0</v>
      </c>
      <c r="D10" s="77">
        <f>D11+D16+D19</f>
        <v>2043382.92</v>
      </c>
      <c r="E10" s="77">
        <f t="shared" ref="E10:H10" si="0">E11+E16+E19</f>
        <v>2199997.86</v>
      </c>
      <c r="F10" s="77">
        <f t="shared" si="0"/>
        <v>2368314.75</v>
      </c>
      <c r="G10" s="77">
        <f t="shared" si="0"/>
        <v>2381126.5</v>
      </c>
      <c r="H10" s="77">
        <f t="shared" si="0"/>
        <v>2413938.25</v>
      </c>
    </row>
    <row r="11" spans="1:8" ht="15.75" customHeight="1" x14ac:dyDescent="0.25">
      <c r="A11" s="11">
        <v>6</v>
      </c>
      <c r="B11" s="11"/>
      <c r="C11" s="11" t="s">
        <v>7</v>
      </c>
      <c r="D11" s="75">
        <f>SUM(D12:D15)</f>
        <v>2012718.22</v>
      </c>
      <c r="E11" s="75">
        <f t="shared" ref="E11:H11" si="1">SUM(E12:E15)</f>
        <v>2184500.75</v>
      </c>
      <c r="F11" s="75">
        <f t="shared" si="1"/>
        <v>2348314.75</v>
      </c>
      <c r="G11" s="75">
        <f t="shared" si="1"/>
        <v>2381126.5</v>
      </c>
      <c r="H11" s="75">
        <f t="shared" si="1"/>
        <v>2413938.25</v>
      </c>
    </row>
    <row r="12" spans="1:8" ht="38.25" x14ac:dyDescent="0.25">
      <c r="A12" s="11"/>
      <c r="B12" s="16">
        <v>63</v>
      </c>
      <c r="C12" s="26" t="s">
        <v>64</v>
      </c>
      <c r="D12" s="73">
        <v>1649567.66</v>
      </c>
      <c r="E12" s="73">
        <f>1991700+20730+2000+5506</f>
        <v>2019936</v>
      </c>
      <c r="F12" s="74">
        <f>22250+2152200+1000</f>
        <v>2175450</v>
      </c>
      <c r="G12" s="74">
        <f>22583.75+2184483+1015</f>
        <v>2208081.75</v>
      </c>
      <c r="H12" s="74">
        <f>22917.5+2216766+1030</f>
        <v>2240713.5</v>
      </c>
    </row>
    <row r="13" spans="1:8" ht="51" x14ac:dyDescent="0.25">
      <c r="A13" s="11"/>
      <c r="B13" s="16">
        <v>65</v>
      </c>
      <c r="C13" s="26" t="s">
        <v>65</v>
      </c>
      <c r="D13" s="73">
        <v>1368.97</v>
      </c>
      <c r="E13" s="73">
        <v>600</v>
      </c>
      <c r="F13" s="74">
        <v>1000</v>
      </c>
      <c r="G13" s="74">
        <v>1015</v>
      </c>
      <c r="H13" s="74">
        <v>1030</v>
      </c>
    </row>
    <row r="14" spans="1:8" ht="38.25" x14ac:dyDescent="0.25">
      <c r="A14" s="11"/>
      <c r="B14" s="16">
        <v>66</v>
      </c>
      <c r="C14" s="26" t="s">
        <v>66</v>
      </c>
      <c r="D14" s="73">
        <v>16418</v>
      </c>
      <c r="E14" s="73">
        <v>3100</v>
      </c>
      <c r="F14" s="74">
        <f>7000+4000</f>
        <v>11000</v>
      </c>
      <c r="G14" s="74">
        <f>7105+4060</f>
        <v>11165</v>
      </c>
      <c r="H14" s="74">
        <f>7210+4120</f>
        <v>11330</v>
      </c>
    </row>
    <row r="15" spans="1:8" ht="38.25" x14ac:dyDescent="0.25">
      <c r="A15" s="12"/>
      <c r="B15" s="12">
        <v>67</v>
      </c>
      <c r="C15" s="16" t="s">
        <v>27</v>
      </c>
      <c r="D15" s="73">
        <v>345363.59</v>
      </c>
      <c r="E15" s="73">
        <v>160864.75</v>
      </c>
      <c r="F15" s="74">
        <v>160864.75</v>
      </c>
      <c r="G15" s="74">
        <v>160864.75</v>
      </c>
      <c r="H15" s="74">
        <v>160864.75</v>
      </c>
    </row>
    <row r="16" spans="1:8" ht="25.5" x14ac:dyDescent="0.25">
      <c r="A16" s="14">
        <v>7</v>
      </c>
      <c r="B16" s="15"/>
      <c r="C16" s="25" t="s">
        <v>8</v>
      </c>
      <c r="D16" s="75">
        <f>D17+D18</f>
        <v>0</v>
      </c>
      <c r="E16" s="75">
        <f t="shared" ref="E16:H16" si="2">E17+E18</f>
        <v>0</v>
      </c>
      <c r="F16" s="75">
        <f t="shared" si="2"/>
        <v>0</v>
      </c>
      <c r="G16" s="75">
        <f t="shared" si="2"/>
        <v>0</v>
      </c>
      <c r="H16" s="75">
        <f t="shared" si="2"/>
        <v>0</v>
      </c>
    </row>
    <row r="17" spans="1:8" ht="38.25" x14ac:dyDescent="0.25">
      <c r="A17" s="12"/>
      <c r="B17" s="16">
        <v>71</v>
      </c>
      <c r="C17" s="26" t="s">
        <v>69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</row>
    <row r="18" spans="1:8" ht="38.25" x14ac:dyDescent="0.25">
      <c r="A18" s="16"/>
      <c r="B18" s="16">
        <v>72</v>
      </c>
      <c r="C18" s="26" t="s">
        <v>26</v>
      </c>
      <c r="D18" s="73">
        <v>0</v>
      </c>
      <c r="E18" s="74"/>
      <c r="F18" s="74"/>
      <c r="G18" s="74"/>
      <c r="H18" s="78"/>
    </row>
    <row r="19" spans="1:8" ht="24.95" customHeight="1" x14ac:dyDescent="0.25">
      <c r="A19" s="14">
        <v>9</v>
      </c>
      <c r="B19" s="15"/>
      <c r="C19" s="11" t="s">
        <v>67</v>
      </c>
      <c r="D19" s="75">
        <f>D20</f>
        <v>30664.7</v>
      </c>
      <c r="E19" s="75">
        <f>E20</f>
        <v>15497.11</v>
      </c>
      <c r="F19" s="75">
        <f t="shared" ref="F19:H19" si="3">F20</f>
        <v>20000</v>
      </c>
      <c r="G19" s="75">
        <f t="shared" si="3"/>
        <v>0</v>
      </c>
      <c r="H19" s="75">
        <f t="shared" si="3"/>
        <v>0</v>
      </c>
    </row>
    <row r="20" spans="1:8" ht="24.95" customHeight="1" x14ac:dyDescent="0.25">
      <c r="A20" s="14"/>
      <c r="B20" s="15">
        <v>92</v>
      </c>
      <c r="C20" s="16" t="s">
        <v>68</v>
      </c>
      <c r="D20" s="73">
        <v>30664.7</v>
      </c>
      <c r="E20" s="73">
        <v>15497.11</v>
      </c>
      <c r="F20" s="73">
        <v>20000</v>
      </c>
      <c r="G20" s="73"/>
      <c r="H20" s="73"/>
    </row>
    <row r="23" spans="1:8" ht="15.75" x14ac:dyDescent="0.25">
      <c r="A23" s="88" t="s">
        <v>40</v>
      </c>
      <c r="B23" s="109"/>
      <c r="C23" s="109"/>
      <c r="D23" s="109"/>
      <c r="E23" s="109"/>
      <c r="F23" s="109"/>
      <c r="G23" s="109"/>
      <c r="H23" s="109"/>
    </row>
    <row r="24" spans="1:8" ht="18" x14ac:dyDescent="0.25">
      <c r="A24" s="4"/>
      <c r="B24" s="4"/>
      <c r="C24" s="4"/>
      <c r="D24" s="4"/>
      <c r="E24" s="4"/>
      <c r="F24" s="4"/>
      <c r="G24" s="5"/>
      <c r="H24" s="5"/>
    </row>
    <row r="25" spans="1:8" ht="25.5" x14ac:dyDescent="0.25">
      <c r="A25" s="20" t="s">
        <v>5</v>
      </c>
      <c r="B25" s="19" t="s">
        <v>6</v>
      </c>
      <c r="C25" s="19" t="s">
        <v>9</v>
      </c>
      <c r="D25" s="83" t="s">
        <v>152</v>
      </c>
      <c r="E25" s="20" t="s">
        <v>149</v>
      </c>
      <c r="F25" s="20" t="s">
        <v>153</v>
      </c>
      <c r="G25" s="20" t="s">
        <v>30</v>
      </c>
      <c r="H25" s="20" t="s">
        <v>154</v>
      </c>
    </row>
    <row r="26" spans="1:8" x14ac:dyDescent="0.25">
      <c r="A26" s="36"/>
      <c r="B26" s="37"/>
      <c r="C26" s="35" t="s">
        <v>1</v>
      </c>
      <c r="D26" s="77">
        <f>D27+D32</f>
        <v>2027885.81</v>
      </c>
      <c r="E26" s="77">
        <f>E27+E32</f>
        <v>2199997.86</v>
      </c>
      <c r="F26" s="77">
        <f>F27+F32</f>
        <v>2368314.75</v>
      </c>
      <c r="G26" s="77">
        <f>G27+G32</f>
        <v>2381126.5</v>
      </c>
      <c r="H26" s="77">
        <f>H27+H32</f>
        <v>2413938.25</v>
      </c>
    </row>
    <row r="27" spans="1:8" ht="15.75" customHeight="1" x14ac:dyDescent="0.25">
      <c r="A27" s="11">
        <v>3</v>
      </c>
      <c r="B27" s="11"/>
      <c r="C27" s="11" t="s">
        <v>10</v>
      </c>
      <c r="D27" s="75">
        <f>SUM(D28:D31)</f>
        <v>1878054.08</v>
      </c>
      <c r="E27" s="75">
        <f>SUM(E28:E31)</f>
        <v>2190997.86</v>
      </c>
      <c r="F27" s="75">
        <f>SUM(F28:F31)</f>
        <v>2350314.75</v>
      </c>
      <c r="G27" s="75">
        <f>SUM(G28:G31)</f>
        <v>2375036.5</v>
      </c>
      <c r="H27" s="75">
        <f>SUM(H28:H31)</f>
        <v>2407758.25</v>
      </c>
    </row>
    <row r="28" spans="1:8" ht="15.75" customHeight="1" x14ac:dyDescent="0.25">
      <c r="A28" s="11"/>
      <c r="B28" s="16">
        <v>31</v>
      </c>
      <c r="C28" s="16" t="s">
        <v>11</v>
      </c>
      <c r="D28" s="73">
        <v>1625682.36</v>
      </c>
      <c r="E28" s="73">
        <v>1990000</v>
      </c>
      <c r="F28" s="74">
        <f>2150000</f>
        <v>2150000</v>
      </c>
      <c r="G28" s="74">
        <f>2184483-2233</f>
        <v>2182250</v>
      </c>
      <c r="H28" s="74">
        <f>2216766-2266</f>
        <v>2214500</v>
      </c>
    </row>
    <row r="29" spans="1:8" x14ac:dyDescent="0.25">
      <c r="A29" s="12"/>
      <c r="B29" s="12">
        <v>32</v>
      </c>
      <c r="C29" s="12" t="s">
        <v>21</v>
      </c>
      <c r="D29" s="73">
        <v>246546.27</v>
      </c>
      <c r="E29" s="73">
        <f>160864.75+1700+41927.11-9000+5506</f>
        <v>200997.86</v>
      </c>
      <c r="F29" s="74">
        <f>160864.75+2200+55250-F33</f>
        <v>200314.75</v>
      </c>
      <c r="G29" s="74">
        <f>160864.75+2233+35778.75-G33</f>
        <v>192786.5</v>
      </c>
      <c r="H29" s="74">
        <f>160864.75+2266+36307.5-H33</f>
        <v>193258.25</v>
      </c>
    </row>
    <row r="30" spans="1:8" x14ac:dyDescent="0.25">
      <c r="A30" s="12"/>
      <c r="B30" s="12">
        <v>34</v>
      </c>
      <c r="C30" s="12" t="s">
        <v>155</v>
      </c>
      <c r="D30" s="73">
        <v>4398.25</v>
      </c>
      <c r="E30" s="73"/>
      <c r="F30" s="73"/>
      <c r="G30" s="73"/>
      <c r="H30" s="73"/>
    </row>
    <row r="31" spans="1:8" ht="15" customHeight="1" x14ac:dyDescent="0.25">
      <c r="A31" s="12"/>
      <c r="B31" s="16">
        <v>38</v>
      </c>
      <c r="C31" s="16" t="s">
        <v>70</v>
      </c>
      <c r="D31" s="73">
        <v>1427.2</v>
      </c>
      <c r="E31" s="73"/>
      <c r="F31" s="73"/>
      <c r="G31" s="73"/>
      <c r="H31" s="73"/>
    </row>
    <row r="32" spans="1:8" ht="25.5" x14ac:dyDescent="0.25">
      <c r="A32" s="14">
        <v>4</v>
      </c>
      <c r="B32" s="15"/>
      <c r="C32" s="25" t="s">
        <v>12</v>
      </c>
      <c r="D32" s="75">
        <f>SUM(D33:D34)</f>
        <v>149831.72999999998</v>
      </c>
      <c r="E32" s="75">
        <f>SUM(E33:E34)</f>
        <v>9000</v>
      </c>
      <c r="F32" s="75">
        <f>SUM(F33:F34)</f>
        <v>18000</v>
      </c>
      <c r="G32" s="75">
        <f>SUM(G33:G34)</f>
        <v>6090</v>
      </c>
      <c r="H32" s="75">
        <f>SUM(H33:H34)</f>
        <v>6180</v>
      </c>
    </row>
    <row r="33" spans="1:8" ht="38.25" x14ac:dyDescent="0.25">
      <c r="A33" s="12"/>
      <c r="B33" s="16">
        <v>42</v>
      </c>
      <c r="C33" s="26" t="s">
        <v>28</v>
      </c>
      <c r="D33" s="73">
        <v>3928.02</v>
      </c>
      <c r="E33" s="73">
        <v>9000</v>
      </c>
      <c r="F33" s="73">
        <f>18000</f>
        <v>18000</v>
      </c>
      <c r="G33" s="73">
        <f>4060+1015+1015</f>
        <v>6090</v>
      </c>
      <c r="H33" s="73">
        <f>4120+1030+1030</f>
        <v>6180</v>
      </c>
    </row>
    <row r="34" spans="1:8" ht="25.5" x14ac:dyDescent="0.25">
      <c r="A34" s="12"/>
      <c r="B34" s="16">
        <v>45</v>
      </c>
      <c r="C34" s="59" t="s">
        <v>71</v>
      </c>
      <c r="D34" s="73">
        <v>145903.71</v>
      </c>
      <c r="E34" s="73"/>
      <c r="F34" s="73"/>
      <c r="G34" s="73"/>
      <c r="H34" s="73"/>
    </row>
    <row r="36" spans="1:8" x14ac:dyDescent="0.25">
      <c r="D36" s="82"/>
      <c r="E36" s="82"/>
      <c r="F36" s="82"/>
      <c r="G36" s="82"/>
      <c r="H36" s="82"/>
    </row>
  </sheetData>
  <mergeCells count="5">
    <mergeCell ref="A23:H23"/>
    <mergeCell ref="A1:H1"/>
    <mergeCell ref="A3:H3"/>
    <mergeCell ref="A5:H5"/>
    <mergeCell ref="A7:H7"/>
  </mergeCells>
  <pageMargins left="0.7" right="0.7" top="0.75" bottom="0.75" header="0.3" footer="0.3"/>
  <pageSetup paperSize="9" scale="6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zoomScaleNormal="100" workbookViewId="0">
      <selection sqref="A1:F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88" t="s">
        <v>148</v>
      </c>
      <c r="B1" s="88"/>
      <c r="C1" s="88"/>
      <c r="D1" s="88"/>
      <c r="E1" s="88"/>
      <c r="F1" s="88"/>
    </row>
    <row r="2" spans="1:6" ht="18" customHeight="1" x14ac:dyDescent="0.25">
      <c r="A2" s="24"/>
      <c r="B2" s="24"/>
      <c r="C2" s="24"/>
      <c r="D2" s="24"/>
      <c r="E2" s="24"/>
      <c r="F2" s="24"/>
    </row>
    <row r="3" spans="1:6" ht="15.75" customHeight="1" x14ac:dyDescent="0.25">
      <c r="A3" s="88" t="s">
        <v>18</v>
      </c>
      <c r="B3" s="88"/>
      <c r="C3" s="88"/>
      <c r="D3" s="88"/>
      <c r="E3" s="88"/>
      <c r="F3" s="88"/>
    </row>
    <row r="4" spans="1:6" ht="18" x14ac:dyDescent="0.25">
      <c r="B4" s="24"/>
      <c r="C4" s="24"/>
      <c r="D4" s="24"/>
      <c r="E4" s="5"/>
      <c r="F4" s="5"/>
    </row>
    <row r="5" spans="1:6" ht="18" customHeight="1" x14ac:dyDescent="0.25">
      <c r="A5" s="88" t="s">
        <v>4</v>
      </c>
      <c r="B5" s="88"/>
      <c r="C5" s="88"/>
      <c r="D5" s="88"/>
      <c r="E5" s="88"/>
      <c r="F5" s="88"/>
    </row>
    <row r="6" spans="1:6" ht="18" x14ac:dyDescent="0.25">
      <c r="A6" s="24"/>
      <c r="B6" s="24"/>
      <c r="C6" s="24"/>
      <c r="D6" s="24"/>
      <c r="E6" s="5"/>
      <c r="F6" s="5"/>
    </row>
    <row r="7" spans="1:6" ht="15.75" customHeight="1" x14ac:dyDescent="0.25">
      <c r="A7" s="88" t="s">
        <v>41</v>
      </c>
      <c r="B7" s="88"/>
      <c r="C7" s="88"/>
      <c r="D7" s="88"/>
      <c r="E7" s="88"/>
      <c r="F7" s="88"/>
    </row>
    <row r="8" spans="1:6" ht="18" x14ac:dyDescent="0.25">
      <c r="A8" s="24"/>
      <c r="B8" s="24"/>
      <c r="C8" s="24"/>
      <c r="D8" s="24"/>
      <c r="E8" s="5"/>
      <c r="F8" s="5"/>
    </row>
    <row r="9" spans="1:6" ht="25.5" x14ac:dyDescent="0.25">
      <c r="A9" s="20" t="s">
        <v>43</v>
      </c>
      <c r="B9" s="19" t="s">
        <v>152</v>
      </c>
      <c r="C9" s="20" t="s">
        <v>149</v>
      </c>
      <c r="D9" s="20" t="s">
        <v>153</v>
      </c>
      <c r="E9" s="20" t="s">
        <v>30</v>
      </c>
      <c r="F9" s="20" t="s">
        <v>154</v>
      </c>
    </row>
    <row r="10" spans="1:6" x14ac:dyDescent="0.25">
      <c r="A10" s="38" t="s">
        <v>0</v>
      </c>
      <c r="B10" s="77">
        <f>B11+B15+B17+B21+B25</f>
        <v>2043382.92</v>
      </c>
      <c r="C10" s="77">
        <f t="shared" ref="C10:F10" si="0">C11+C15+C17+C21+C25</f>
        <v>2199997.86</v>
      </c>
      <c r="D10" s="77">
        <f t="shared" si="0"/>
        <v>2368314.75</v>
      </c>
      <c r="E10" s="77">
        <f t="shared" si="0"/>
        <v>2381126.5</v>
      </c>
      <c r="F10" s="77">
        <f t="shared" si="0"/>
        <v>2413938.25</v>
      </c>
    </row>
    <row r="11" spans="1:6" ht="15.75" customHeight="1" x14ac:dyDescent="0.25">
      <c r="A11" s="11" t="s">
        <v>45</v>
      </c>
      <c r="B11" s="75">
        <f>B12+B13+B14</f>
        <v>20106.560000000001</v>
      </c>
      <c r="C11" s="75">
        <f>C12+C13+C14</f>
        <v>0</v>
      </c>
      <c r="D11" s="75">
        <f t="shared" ref="D11:F11" si="1">D12+D13+D14</f>
        <v>0</v>
      </c>
      <c r="E11" s="75">
        <f t="shared" si="1"/>
        <v>0</v>
      </c>
      <c r="F11" s="75">
        <f t="shared" si="1"/>
        <v>0</v>
      </c>
    </row>
    <row r="12" spans="1:6" s="60" customFormat="1" x14ac:dyDescent="0.25">
      <c r="A12" s="13" t="s">
        <v>46</v>
      </c>
      <c r="B12" s="71">
        <v>19805.97</v>
      </c>
      <c r="C12" s="71"/>
      <c r="D12" s="71"/>
      <c r="E12" s="71"/>
      <c r="F12" s="71"/>
    </row>
    <row r="13" spans="1:6" s="60" customFormat="1" x14ac:dyDescent="0.25">
      <c r="A13" s="13" t="s">
        <v>72</v>
      </c>
      <c r="B13" s="71">
        <v>300.58999999999997</v>
      </c>
      <c r="C13" s="71"/>
      <c r="D13" s="71"/>
      <c r="E13" s="71"/>
      <c r="F13" s="71"/>
    </row>
    <row r="14" spans="1:6" s="60" customFormat="1" ht="25.5" x14ac:dyDescent="0.25">
      <c r="A14" s="17" t="s">
        <v>73</v>
      </c>
      <c r="B14" s="71"/>
      <c r="C14" s="71"/>
      <c r="D14" s="71"/>
      <c r="E14" s="71"/>
      <c r="F14" s="71"/>
    </row>
    <row r="15" spans="1:6" x14ac:dyDescent="0.25">
      <c r="A15" s="11" t="s">
        <v>47</v>
      </c>
      <c r="B15" s="75">
        <f>B16</f>
        <v>6431.45</v>
      </c>
      <c r="C15" s="75">
        <f>C16</f>
        <v>3100</v>
      </c>
      <c r="D15" s="75">
        <f t="shared" ref="D15:F15" si="2">D16</f>
        <v>7000</v>
      </c>
      <c r="E15" s="75">
        <f t="shared" si="2"/>
        <v>7105</v>
      </c>
      <c r="F15" s="75">
        <f t="shared" si="2"/>
        <v>7210</v>
      </c>
    </row>
    <row r="16" spans="1:6" s="60" customFormat="1" x14ac:dyDescent="0.25">
      <c r="A16" s="13" t="s">
        <v>74</v>
      </c>
      <c r="B16" s="71">
        <v>6431.45</v>
      </c>
      <c r="C16" s="71">
        <f>800+1600+700</f>
        <v>3100</v>
      </c>
      <c r="D16" s="71">
        <v>7000</v>
      </c>
      <c r="E16" s="71">
        <v>7105</v>
      </c>
      <c r="F16" s="71">
        <v>7210</v>
      </c>
    </row>
    <row r="17" spans="1:6" ht="25.5" x14ac:dyDescent="0.25">
      <c r="A17" s="11" t="s">
        <v>75</v>
      </c>
      <c r="B17" s="75">
        <f>B18+B19+B20</f>
        <v>357290.7</v>
      </c>
      <c r="C17" s="75">
        <f>C18+C19+C20</f>
        <v>176961.86</v>
      </c>
      <c r="D17" s="75">
        <f t="shared" ref="D17:F17" si="3">D18+D19+D20</f>
        <v>181864.75</v>
      </c>
      <c r="E17" s="75">
        <f t="shared" si="3"/>
        <v>161879.75</v>
      </c>
      <c r="F17" s="75">
        <f t="shared" si="3"/>
        <v>161894.75</v>
      </c>
    </row>
    <row r="18" spans="1:6" s="60" customFormat="1" ht="25.5" x14ac:dyDescent="0.25">
      <c r="A18" s="17" t="s">
        <v>76</v>
      </c>
      <c r="B18" s="71">
        <v>1368.97</v>
      </c>
      <c r="C18" s="71">
        <v>600</v>
      </c>
      <c r="D18" s="71">
        <v>1000</v>
      </c>
      <c r="E18" s="71">
        <v>1015</v>
      </c>
      <c r="F18" s="71">
        <v>1030</v>
      </c>
    </row>
    <row r="19" spans="1:6" s="60" customFormat="1" x14ac:dyDescent="0.25">
      <c r="A19" s="17" t="s">
        <v>77</v>
      </c>
      <c r="B19" s="71">
        <v>30664.7</v>
      </c>
      <c r="C19" s="71">
        <f>7000+5500+2000+997.11</f>
        <v>15497.11</v>
      </c>
      <c r="D19" s="71">
        <v>20000</v>
      </c>
      <c r="E19" s="71"/>
      <c r="F19" s="71"/>
    </row>
    <row r="20" spans="1:6" s="60" customFormat="1" ht="25.5" x14ac:dyDescent="0.25">
      <c r="A20" s="17" t="s">
        <v>78</v>
      </c>
      <c r="B20" s="71">
        <v>325257.03000000003</v>
      </c>
      <c r="C20" s="71">
        <v>160864.75</v>
      </c>
      <c r="D20" s="71">
        <v>160864.75</v>
      </c>
      <c r="E20" s="71">
        <v>160864.75</v>
      </c>
      <c r="F20" s="71">
        <v>160864.75</v>
      </c>
    </row>
    <row r="21" spans="1:6" x14ac:dyDescent="0.25">
      <c r="A21" s="11" t="s">
        <v>44</v>
      </c>
      <c r="B21" s="75">
        <f>B22+B23+B24</f>
        <v>1649567.66</v>
      </c>
      <c r="C21" s="75">
        <f>C22+C23+C24</f>
        <v>2019936</v>
      </c>
      <c r="D21" s="75">
        <f t="shared" ref="D21:F21" si="4">D22+D23+D24</f>
        <v>2175450</v>
      </c>
      <c r="E21" s="75">
        <f t="shared" si="4"/>
        <v>2208081.75</v>
      </c>
      <c r="F21" s="75">
        <f t="shared" si="4"/>
        <v>2240713.5</v>
      </c>
    </row>
    <row r="22" spans="1:6" s="60" customFormat="1" x14ac:dyDescent="0.25">
      <c r="A22" s="13" t="s">
        <v>79</v>
      </c>
      <c r="B22" s="71">
        <v>1640077.28</v>
      </c>
      <c r="C22" s="71">
        <f>1991700+22730</f>
        <v>2014430</v>
      </c>
      <c r="D22" s="71">
        <f>22250+2152200+1000</f>
        <v>2175450</v>
      </c>
      <c r="E22" s="71">
        <f>22583.75+2184483+1015</f>
        <v>2208081.75</v>
      </c>
      <c r="F22" s="71">
        <f>22917.5+2216766+1030</f>
        <v>2240713.5</v>
      </c>
    </row>
    <row r="23" spans="1:6" s="60" customFormat="1" x14ac:dyDescent="0.25">
      <c r="A23" s="13" t="s">
        <v>80</v>
      </c>
      <c r="B23" s="71"/>
      <c r="C23" s="71"/>
      <c r="D23" s="71"/>
      <c r="E23" s="71"/>
      <c r="F23" s="71"/>
    </row>
    <row r="24" spans="1:6" s="60" customFormat="1" ht="25.5" x14ac:dyDescent="0.25">
      <c r="A24" s="17" t="s">
        <v>81</v>
      </c>
      <c r="B24" s="71">
        <v>9490.3799999999992</v>
      </c>
      <c r="C24" s="71">
        <v>5506</v>
      </c>
      <c r="D24" s="71"/>
      <c r="E24" s="71"/>
      <c r="F24" s="71"/>
    </row>
    <row r="25" spans="1:6" x14ac:dyDescent="0.25">
      <c r="A25" s="11" t="s">
        <v>82</v>
      </c>
      <c r="B25" s="75">
        <f>B26</f>
        <v>9986.5499999999993</v>
      </c>
      <c r="C25" s="75">
        <f>C26</f>
        <v>0</v>
      </c>
      <c r="D25" s="75">
        <f t="shared" ref="D25:F25" si="5">D26</f>
        <v>4000</v>
      </c>
      <c r="E25" s="75">
        <f t="shared" si="5"/>
        <v>4060</v>
      </c>
      <c r="F25" s="75">
        <f t="shared" si="5"/>
        <v>4120</v>
      </c>
    </row>
    <row r="26" spans="1:6" s="60" customFormat="1" ht="25.5" x14ac:dyDescent="0.25">
      <c r="A26" s="17" t="s">
        <v>83</v>
      </c>
      <c r="B26" s="71">
        <v>9986.5499999999993</v>
      </c>
      <c r="C26" s="71"/>
      <c r="D26" s="71">
        <v>4000</v>
      </c>
      <c r="E26" s="71">
        <v>4060</v>
      </c>
      <c r="F26" s="71">
        <v>4120</v>
      </c>
    </row>
    <row r="29" spans="1:6" ht="15.75" customHeight="1" x14ac:dyDescent="0.25">
      <c r="A29" s="88" t="s">
        <v>42</v>
      </c>
      <c r="B29" s="88"/>
      <c r="C29" s="88"/>
      <c r="D29" s="88"/>
      <c r="E29" s="88"/>
      <c r="F29" s="88"/>
    </row>
    <row r="30" spans="1:6" ht="18" x14ac:dyDescent="0.25">
      <c r="A30" s="24"/>
      <c r="B30" s="24"/>
      <c r="C30" s="24"/>
      <c r="D30" s="24"/>
      <c r="E30" s="5"/>
      <c r="F30" s="5"/>
    </row>
    <row r="31" spans="1:6" ht="25.5" x14ac:dyDescent="0.25">
      <c r="A31" s="20" t="s">
        <v>43</v>
      </c>
      <c r="B31" s="83" t="s">
        <v>152</v>
      </c>
      <c r="C31" s="20" t="s">
        <v>149</v>
      </c>
      <c r="D31" s="20" t="s">
        <v>153</v>
      </c>
      <c r="E31" s="20" t="s">
        <v>30</v>
      </c>
      <c r="F31" s="20" t="s">
        <v>154</v>
      </c>
    </row>
    <row r="32" spans="1:6" x14ac:dyDescent="0.25">
      <c r="A32" s="38" t="s">
        <v>1</v>
      </c>
      <c r="B32" s="77">
        <f>B33+B37+B39+B43+B47</f>
        <v>2027885.8099999998</v>
      </c>
      <c r="C32" s="77">
        <f>C33+C37+C39+C43+C47</f>
        <v>2199997.86</v>
      </c>
      <c r="D32" s="77">
        <f t="shared" ref="D32:E32" si="6">D33+D37+D39+D43+D47</f>
        <v>2368314.75</v>
      </c>
      <c r="E32" s="77">
        <f t="shared" si="6"/>
        <v>2381126.5</v>
      </c>
      <c r="F32" s="77">
        <f t="shared" ref="F32" si="7">F33+F37+F39+F43+F47</f>
        <v>2413938.25</v>
      </c>
    </row>
    <row r="33" spans="1:6" x14ac:dyDescent="0.25">
      <c r="A33" s="11" t="s">
        <v>45</v>
      </c>
      <c r="B33" s="75">
        <f>B34+B35+B36</f>
        <v>20106.560000000001</v>
      </c>
      <c r="C33" s="75">
        <f>C34+C35+C36</f>
        <v>0</v>
      </c>
      <c r="D33" s="75">
        <f t="shared" ref="D33:F33" si="8">D34+D35+D36</f>
        <v>0</v>
      </c>
      <c r="E33" s="75">
        <f t="shared" si="8"/>
        <v>0</v>
      </c>
      <c r="F33" s="75">
        <f t="shared" si="8"/>
        <v>0</v>
      </c>
    </row>
    <row r="34" spans="1:6" s="60" customFormat="1" x14ac:dyDescent="0.25">
      <c r="A34" s="13" t="s">
        <v>46</v>
      </c>
      <c r="B34" s="71">
        <v>19805.97</v>
      </c>
      <c r="C34" s="71"/>
      <c r="D34" s="71"/>
      <c r="E34" s="71"/>
      <c r="F34" s="71"/>
    </row>
    <row r="35" spans="1:6" s="60" customFormat="1" x14ac:dyDescent="0.25">
      <c r="A35" s="13" t="s">
        <v>72</v>
      </c>
      <c r="B35" s="71">
        <v>300.58999999999997</v>
      </c>
      <c r="C35" s="71"/>
      <c r="D35" s="71"/>
      <c r="E35" s="71"/>
      <c r="F35" s="71"/>
    </row>
    <row r="36" spans="1:6" s="60" customFormat="1" ht="25.5" x14ac:dyDescent="0.25">
      <c r="A36" s="17" t="s">
        <v>73</v>
      </c>
      <c r="B36" s="71"/>
      <c r="C36" s="71"/>
      <c r="D36" s="71"/>
      <c r="E36" s="71"/>
      <c r="F36" s="71"/>
    </row>
    <row r="37" spans="1:6" x14ac:dyDescent="0.25">
      <c r="A37" s="11" t="s">
        <v>47</v>
      </c>
      <c r="B37" s="75">
        <f>B38</f>
        <v>5414.77</v>
      </c>
      <c r="C37" s="75">
        <f>C38</f>
        <v>3100</v>
      </c>
      <c r="D37" s="75">
        <f t="shared" ref="D37:F37" si="9">D38</f>
        <v>7000</v>
      </c>
      <c r="E37" s="75">
        <f t="shared" si="9"/>
        <v>7105</v>
      </c>
      <c r="F37" s="75">
        <f t="shared" si="9"/>
        <v>7210</v>
      </c>
    </row>
    <row r="38" spans="1:6" s="60" customFormat="1" x14ac:dyDescent="0.25">
      <c r="A38" s="13" t="s">
        <v>74</v>
      </c>
      <c r="B38" s="71">
        <v>5414.77</v>
      </c>
      <c r="C38" s="71">
        <f>800+1600+700</f>
        <v>3100</v>
      </c>
      <c r="D38" s="71">
        <v>7000</v>
      </c>
      <c r="E38" s="71">
        <v>7105</v>
      </c>
      <c r="F38" s="71">
        <v>7210</v>
      </c>
    </row>
    <row r="39" spans="1:6" ht="25.5" x14ac:dyDescent="0.25">
      <c r="A39" s="11" t="s">
        <v>75</v>
      </c>
      <c r="B39" s="75">
        <f>B40+B41+B42</f>
        <v>353183.7</v>
      </c>
      <c r="C39" s="75">
        <f>C40+C41+C42</f>
        <v>176961.86</v>
      </c>
      <c r="D39" s="75">
        <f t="shared" ref="D39:F39" si="10">D40+D41+D42</f>
        <v>181864.75</v>
      </c>
      <c r="E39" s="75">
        <f t="shared" si="10"/>
        <v>161879.75</v>
      </c>
      <c r="F39" s="75">
        <f t="shared" si="10"/>
        <v>161894.75</v>
      </c>
    </row>
    <row r="40" spans="1:6" s="60" customFormat="1" ht="25.5" x14ac:dyDescent="0.25">
      <c r="A40" s="17" t="s">
        <v>76</v>
      </c>
      <c r="B40" s="71"/>
      <c r="C40" s="71">
        <v>600</v>
      </c>
      <c r="D40" s="71">
        <v>1000</v>
      </c>
      <c r="E40" s="71">
        <v>1015</v>
      </c>
      <c r="F40" s="71">
        <v>1030</v>
      </c>
    </row>
    <row r="41" spans="1:6" s="60" customFormat="1" x14ac:dyDescent="0.25">
      <c r="A41" s="17" t="s">
        <v>77</v>
      </c>
      <c r="B41" s="71">
        <v>27926.67</v>
      </c>
      <c r="C41" s="71">
        <f>7000+5500+2000+997.11</f>
        <v>15497.11</v>
      </c>
      <c r="D41" s="71">
        <v>20000</v>
      </c>
      <c r="E41" s="71"/>
      <c r="F41" s="71"/>
    </row>
    <row r="42" spans="1:6" s="60" customFormat="1" ht="25.5" x14ac:dyDescent="0.25">
      <c r="A42" s="17" t="s">
        <v>78</v>
      </c>
      <c r="B42" s="71">
        <v>325257.03000000003</v>
      </c>
      <c r="C42" s="71">
        <v>160864.75</v>
      </c>
      <c r="D42" s="71">
        <v>160864.75</v>
      </c>
      <c r="E42" s="71">
        <v>160864.75</v>
      </c>
      <c r="F42" s="71">
        <v>160864.75</v>
      </c>
    </row>
    <row r="43" spans="1:6" x14ac:dyDescent="0.25">
      <c r="A43" s="11" t="s">
        <v>44</v>
      </c>
      <c r="B43" s="75">
        <f>B44+B45+B46</f>
        <v>1649180.7799999998</v>
      </c>
      <c r="C43" s="75">
        <f>C44+C45+C46</f>
        <v>2019936</v>
      </c>
      <c r="D43" s="75">
        <f t="shared" ref="D43:F43" si="11">D44+D45+D46</f>
        <v>2175450</v>
      </c>
      <c r="E43" s="75">
        <f t="shared" si="11"/>
        <v>2208081.75</v>
      </c>
      <c r="F43" s="75">
        <f t="shared" si="11"/>
        <v>2240713.5</v>
      </c>
    </row>
    <row r="44" spans="1:6" s="60" customFormat="1" x14ac:dyDescent="0.25">
      <c r="A44" s="13" t="s">
        <v>79</v>
      </c>
      <c r="B44" s="71">
        <v>1639690.4</v>
      </c>
      <c r="C44" s="71">
        <f>1991700+22730</f>
        <v>2014430</v>
      </c>
      <c r="D44" s="71">
        <f>22250+2152200+1000</f>
        <v>2175450</v>
      </c>
      <c r="E44" s="71">
        <f>22583.75+2184483+1015</f>
        <v>2208081.75</v>
      </c>
      <c r="F44" s="71">
        <f>22917.5+2216766+1030</f>
        <v>2240713.5</v>
      </c>
    </row>
    <row r="45" spans="1:6" s="60" customFormat="1" x14ac:dyDescent="0.25">
      <c r="A45" s="13" t="s">
        <v>80</v>
      </c>
      <c r="B45" s="71"/>
      <c r="C45" s="71"/>
      <c r="D45" s="71"/>
      <c r="E45" s="71"/>
      <c r="F45" s="71"/>
    </row>
    <row r="46" spans="1:6" s="60" customFormat="1" ht="25.5" x14ac:dyDescent="0.25">
      <c r="A46" s="17" t="s">
        <v>81</v>
      </c>
      <c r="B46" s="71">
        <v>9490.3799999999992</v>
      </c>
      <c r="C46" s="71">
        <v>5506</v>
      </c>
      <c r="D46" s="71"/>
      <c r="E46" s="71"/>
      <c r="F46" s="71"/>
    </row>
    <row r="47" spans="1:6" ht="15.75" customHeight="1" x14ac:dyDescent="0.25">
      <c r="A47" s="11" t="s">
        <v>82</v>
      </c>
      <c r="B47" s="75">
        <f>B48</f>
        <v>0</v>
      </c>
      <c r="C47" s="75">
        <f>C48</f>
        <v>0</v>
      </c>
      <c r="D47" s="75">
        <f t="shared" ref="D47:F47" si="12">D48</f>
        <v>4000</v>
      </c>
      <c r="E47" s="75">
        <f t="shared" si="12"/>
        <v>4060</v>
      </c>
      <c r="F47" s="75">
        <f t="shared" si="12"/>
        <v>4120</v>
      </c>
    </row>
    <row r="48" spans="1:6" s="60" customFormat="1" ht="25.5" x14ac:dyDescent="0.25">
      <c r="A48" s="17" t="s">
        <v>83</v>
      </c>
      <c r="B48" s="71"/>
      <c r="C48" s="71"/>
      <c r="D48" s="71">
        <v>4000</v>
      </c>
      <c r="E48" s="71">
        <v>4060</v>
      </c>
      <c r="F48" s="71">
        <v>4120</v>
      </c>
    </row>
  </sheetData>
  <mergeCells count="5">
    <mergeCell ref="A29:F29"/>
    <mergeCell ref="A1:F1"/>
    <mergeCell ref="A3:F3"/>
    <mergeCell ref="A5:F5"/>
    <mergeCell ref="A7:F7"/>
  </mergeCells>
  <pageMargins left="0.7" right="0.7" top="0.75" bottom="0.75" header="0.3" footer="0.3"/>
  <pageSetup paperSize="9" scale="58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F13" sqref="F13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88" t="s">
        <v>148</v>
      </c>
      <c r="B1" s="88"/>
      <c r="C1" s="88"/>
      <c r="D1" s="88"/>
      <c r="E1" s="88"/>
      <c r="F1" s="88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88" t="s">
        <v>18</v>
      </c>
      <c r="B3" s="88"/>
      <c r="C3" s="88"/>
      <c r="D3" s="88"/>
      <c r="E3" s="89"/>
      <c r="F3" s="89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88" t="s">
        <v>4</v>
      </c>
      <c r="B5" s="90"/>
      <c r="C5" s="90"/>
      <c r="D5" s="90"/>
      <c r="E5" s="90"/>
      <c r="F5" s="90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88" t="s">
        <v>13</v>
      </c>
      <c r="B7" s="109"/>
      <c r="C7" s="109"/>
      <c r="D7" s="109"/>
      <c r="E7" s="109"/>
      <c r="F7" s="109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43</v>
      </c>
      <c r="B9" s="19" t="s">
        <v>152</v>
      </c>
      <c r="C9" s="20" t="s">
        <v>149</v>
      </c>
      <c r="D9" s="20" t="s">
        <v>153</v>
      </c>
      <c r="E9" s="20" t="s">
        <v>30</v>
      </c>
      <c r="F9" s="20" t="s">
        <v>154</v>
      </c>
    </row>
    <row r="10" spans="1:6" ht="15.75" customHeight="1" x14ac:dyDescent="0.25">
      <c r="A10" s="11" t="s">
        <v>14</v>
      </c>
      <c r="B10" s="75">
        <f>B11</f>
        <v>2027885.81</v>
      </c>
      <c r="C10" s="75">
        <f t="shared" ref="C10:F10" si="0">C11</f>
        <v>2199997.86</v>
      </c>
      <c r="D10" s="75">
        <f t="shared" si="0"/>
        <v>2368314.75</v>
      </c>
      <c r="E10" s="75">
        <f t="shared" si="0"/>
        <v>2381126.5</v>
      </c>
      <c r="F10" s="75">
        <f t="shared" si="0"/>
        <v>2413938.25</v>
      </c>
    </row>
    <row r="11" spans="1:6" x14ac:dyDescent="0.25">
      <c r="A11" s="11" t="s">
        <v>84</v>
      </c>
      <c r="B11" s="75">
        <f>B12</f>
        <v>2027885.81</v>
      </c>
      <c r="C11" s="75">
        <f>C12</f>
        <v>2199997.86</v>
      </c>
      <c r="D11" s="75">
        <f t="shared" ref="D11:F11" si="1">D12</f>
        <v>2368314.75</v>
      </c>
      <c r="E11" s="75">
        <f t="shared" si="1"/>
        <v>2381126.5</v>
      </c>
      <c r="F11" s="75">
        <f t="shared" si="1"/>
        <v>2413938.25</v>
      </c>
    </row>
    <row r="12" spans="1:6" s="60" customFormat="1" x14ac:dyDescent="0.25">
      <c r="A12" s="18" t="s">
        <v>85</v>
      </c>
      <c r="B12" s="71">
        <v>2027885.81</v>
      </c>
      <c r="C12" s="72">
        <v>2199997.86</v>
      </c>
      <c r="D12" s="72">
        <v>2368314.75</v>
      </c>
      <c r="E12" s="72">
        <v>2381126.5</v>
      </c>
      <c r="F12" s="76">
        <v>2413938.25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81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H8" sqref="H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88" t="s">
        <v>148</v>
      </c>
      <c r="B1" s="88"/>
      <c r="C1" s="88"/>
      <c r="D1" s="88"/>
      <c r="E1" s="88"/>
      <c r="F1" s="88"/>
      <c r="G1" s="88"/>
      <c r="H1" s="88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88" t="s">
        <v>18</v>
      </c>
      <c r="B3" s="88"/>
      <c r="C3" s="88"/>
      <c r="D3" s="88"/>
      <c r="E3" s="88"/>
      <c r="F3" s="88"/>
      <c r="G3" s="88"/>
      <c r="H3" s="88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88" t="s">
        <v>49</v>
      </c>
      <c r="B5" s="88"/>
      <c r="C5" s="88"/>
      <c r="D5" s="88"/>
      <c r="E5" s="88"/>
      <c r="F5" s="88"/>
      <c r="G5" s="88"/>
      <c r="H5" s="88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5</v>
      </c>
      <c r="B7" s="19" t="s">
        <v>6</v>
      </c>
      <c r="C7" s="19" t="s">
        <v>29</v>
      </c>
      <c r="D7" s="19" t="s">
        <v>152</v>
      </c>
      <c r="E7" s="20" t="s">
        <v>149</v>
      </c>
      <c r="F7" s="20" t="s">
        <v>153</v>
      </c>
      <c r="G7" s="20" t="s">
        <v>30</v>
      </c>
      <c r="H7" s="20" t="s">
        <v>154</v>
      </c>
    </row>
    <row r="8" spans="1:8" x14ac:dyDescent="0.25">
      <c r="A8" s="36"/>
      <c r="B8" s="37"/>
      <c r="C8" s="35" t="s">
        <v>51</v>
      </c>
      <c r="D8" s="37"/>
      <c r="E8" s="36"/>
      <c r="F8" s="36"/>
      <c r="G8" s="36"/>
      <c r="H8" s="36"/>
    </row>
    <row r="9" spans="1:8" ht="25.5" x14ac:dyDescent="0.25">
      <c r="A9" s="11">
        <v>8</v>
      </c>
      <c r="B9" s="11"/>
      <c r="C9" s="11" t="s">
        <v>15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22</v>
      </c>
      <c r="D10" s="8"/>
      <c r="E10" s="9"/>
      <c r="F10" s="9"/>
      <c r="G10" s="9"/>
      <c r="H10" s="9"/>
    </row>
    <row r="11" spans="1:8" x14ac:dyDescent="0.25">
      <c r="A11" s="11"/>
      <c r="B11" s="16"/>
      <c r="C11" s="39"/>
      <c r="D11" s="8"/>
      <c r="E11" s="9"/>
      <c r="F11" s="9"/>
      <c r="G11" s="9"/>
      <c r="H11" s="9"/>
    </row>
    <row r="12" spans="1:8" x14ac:dyDescent="0.25">
      <c r="A12" s="11"/>
      <c r="B12" s="16"/>
      <c r="C12" s="35" t="s">
        <v>54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5" t="s">
        <v>16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6" t="s">
        <v>23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F8" sqref="F8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88" t="s">
        <v>148</v>
      </c>
      <c r="B1" s="88"/>
      <c r="C1" s="88"/>
      <c r="D1" s="88"/>
      <c r="E1" s="88"/>
      <c r="F1" s="88"/>
    </row>
    <row r="2" spans="1:6" ht="18" customHeight="1" x14ac:dyDescent="0.25">
      <c r="A2" s="24"/>
      <c r="B2" s="24"/>
      <c r="C2" s="24"/>
      <c r="D2" s="24"/>
      <c r="E2" s="24"/>
      <c r="F2" s="24"/>
    </row>
    <row r="3" spans="1:6" ht="15.75" customHeight="1" x14ac:dyDescent="0.25">
      <c r="A3" s="88" t="s">
        <v>18</v>
      </c>
      <c r="B3" s="88"/>
      <c r="C3" s="88"/>
      <c r="D3" s="88"/>
      <c r="E3" s="88"/>
      <c r="F3" s="88"/>
    </row>
    <row r="4" spans="1:6" ht="18" x14ac:dyDescent="0.25">
      <c r="A4" s="24"/>
      <c r="B4" s="24"/>
      <c r="C4" s="24"/>
      <c r="D4" s="24"/>
      <c r="E4" s="5"/>
      <c r="F4" s="5"/>
    </row>
    <row r="5" spans="1:6" ht="18" customHeight="1" x14ac:dyDescent="0.25">
      <c r="A5" s="88" t="s">
        <v>50</v>
      </c>
      <c r="B5" s="88"/>
      <c r="C5" s="88"/>
      <c r="D5" s="88"/>
      <c r="E5" s="88"/>
      <c r="F5" s="88"/>
    </row>
    <row r="6" spans="1:6" ht="18" x14ac:dyDescent="0.25">
      <c r="A6" s="24"/>
      <c r="B6" s="24"/>
      <c r="C6" s="24"/>
      <c r="D6" s="24"/>
      <c r="E6" s="5"/>
      <c r="F6" s="5"/>
    </row>
    <row r="7" spans="1:6" ht="25.5" x14ac:dyDescent="0.25">
      <c r="A7" s="19" t="s">
        <v>43</v>
      </c>
      <c r="B7" s="19" t="s">
        <v>152</v>
      </c>
      <c r="C7" s="20" t="s">
        <v>149</v>
      </c>
      <c r="D7" s="20" t="s">
        <v>153</v>
      </c>
      <c r="E7" s="20" t="s">
        <v>30</v>
      </c>
      <c r="F7" s="20" t="s">
        <v>154</v>
      </c>
    </row>
    <row r="8" spans="1:6" x14ac:dyDescent="0.25">
      <c r="A8" s="11" t="s">
        <v>51</v>
      </c>
      <c r="B8" s="8"/>
      <c r="C8" s="9"/>
      <c r="D8" s="9"/>
      <c r="E8" s="9"/>
      <c r="F8" s="9"/>
    </row>
    <row r="9" spans="1:6" ht="25.5" x14ac:dyDescent="0.25">
      <c r="A9" s="11" t="s">
        <v>52</v>
      </c>
      <c r="B9" s="8"/>
      <c r="C9" s="9"/>
      <c r="D9" s="9"/>
      <c r="E9" s="9"/>
      <c r="F9" s="9"/>
    </row>
    <row r="10" spans="1:6" ht="25.5" x14ac:dyDescent="0.25">
      <c r="A10" s="17" t="s">
        <v>53</v>
      </c>
      <c r="B10" s="8"/>
      <c r="C10" s="9"/>
      <c r="D10" s="9"/>
      <c r="E10" s="9"/>
      <c r="F10" s="9"/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54</v>
      </c>
      <c r="B12" s="8"/>
      <c r="C12" s="9"/>
      <c r="D12" s="9"/>
      <c r="E12" s="9"/>
      <c r="F12" s="9"/>
    </row>
    <row r="13" spans="1:6" x14ac:dyDescent="0.25">
      <c r="A13" s="25" t="s">
        <v>45</v>
      </c>
      <c r="B13" s="8"/>
      <c r="C13" s="9"/>
      <c r="D13" s="9"/>
      <c r="E13" s="9"/>
      <c r="F13" s="9"/>
    </row>
    <row r="14" spans="1:6" x14ac:dyDescent="0.25">
      <c r="A14" s="13" t="s">
        <v>46</v>
      </c>
      <c r="B14" s="8"/>
      <c r="C14" s="9"/>
      <c r="D14" s="9"/>
      <c r="E14" s="9"/>
      <c r="F14" s="10"/>
    </row>
    <row r="15" spans="1:6" x14ac:dyDescent="0.25">
      <c r="A15" s="25" t="s">
        <v>47</v>
      </c>
      <c r="B15" s="8"/>
      <c r="C15" s="9"/>
      <c r="D15" s="9"/>
      <c r="E15" s="9"/>
      <c r="F15" s="10"/>
    </row>
    <row r="16" spans="1:6" x14ac:dyDescent="0.25">
      <c r="A16" s="13" t="s">
        <v>48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0"/>
  <sheetViews>
    <sheetView topLeftCell="A94" zoomScaleNormal="100" workbookViewId="0">
      <selection activeCell="I34" sqref="I34"/>
    </sheetView>
  </sheetViews>
  <sheetFormatPr defaultRowHeight="15" x14ac:dyDescent="0.25"/>
  <cols>
    <col min="1" max="1" width="7.42578125" customWidth="1"/>
    <col min="2" max="2" width="8.42578125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88" t="s">
        <v>148</v>
      </c>
      <c r="B1" s="88"/>
      <c r="C1" s="88"/>
      <c r="D1" s="88"/>
      <c r="E1" s="88"/>
      <c r="F1" s="88"/>
      <c r="G1" s="88"/>
      <c r="H1" s="88"/>
      <c r="I1" s="88"/>
    </row>
    <row r="2" spans="1:9" ht="18" x14ac:dyDescent="0.25">
      <c r="A2" s="24"/>
      <c r="B2" s="24"/>
      <c r="C2" s="24"/>
      <c r="D2" s="24"/>
      <c r="E2" s="24"/>
      <c r="F2" s="24"/>
      <c r="G2" s="24"/>
      <c r="H2" s="5"/>
      <c r="I2" s="5"/>
    </row>
    <row r="3" spans="1:9" ht="18" customHeight="1" x14ac:dyDescent="0.25">
      <c r="A3" s="88" t="s">
        <v>17</v>
      </c>
      <c r="B3" s="90"/>
      <c r="C3" s="90"/>
      <c r="D3" s="90"/>
      <c r="E3" s="90"/>
      <c r="F3" s="90"/>
      <c r="G3" s="90"/>
      <c r="H3" s="90"/>
      <c r="I3" s="90"/>
    </row>
    <row r="4" spans="1:9" ht="18" customHeight="1" x14ac:dyDescent="0.25">
      <c r="A4" s="61"/>
      <c r="B4" s="62"/>
      <c r="C4" s="62"/>
      <c r="D4" s="62"/>
      <c r="E4" s="62"/>
      <c r="F4" s="62"/>
      <c r="G4" s="62"/>
      <c r="H4" s="62"/>
      <c r="I4" s="62"/>
    </row>
    <row r="5" spans="1:9" ht="25.5" x14ac:dyDescent="0.25">
      <c r="A5" s="122" t="s">
        <v>19</v>
      </c>
      <c r="B5" s="123"/>
      <c r="C5" s="124"/>
      <c r="D5" s="19" t="s">
        <v>20</v>
      </c>
      <c r="E5" s="19" t="s">
        <v>152</v>
      </c>
      <c r="F5" s="20" t="s">
        <v>149</v>
      </c>
      <c r="G5" s="20" t="s">
        <v>153</v>
      </c>
      <c r="H5" s="20" t="s">
        <v>30</v>
      </c>
      <c r="I5" s="20" t="s">
        <v>154</v>
      </c>
    </row>
    <row r="6" spans="1:9" ht="38.25" x14ac:dyDescent="0.25">
      <c r="A6" s="125" t="s">
        <v>144</v>
      </c>
      <c r="B6" s="126"/>
      <c r="C6" s="127"/>
      <c r="D6" s="63" t="s">
        <v>145</v>
      </c>
      <c r="E6" s="68">
        <f t="shared" ref="E6:I6" si="0">E7</f>
        <v>2027885.81</v>
      </c>
      <c r="F6" s="68">
        <f t="shared" si="0"/>
        <v>2199997.86</v>
      </c>
      <c r="G6" s="68">
        <f t="shared" si="0"/>
        <v>2368314.75</v>
      </c>
      <c r="H6" s="68">
        <f t="shared" si="0"/>
        <v>2381126.5</v>
      </c>
      <c r="I6" s="68">
        <f t="shared" si="0"/>
        <v>2413938.25</v>
      </c>
    </row>
    <row r="7" spans="1:9" ht="25.5" x14ac:dyDescent="0.25">
      <c r="A7" s="125" t="s">
        <v>146</v>
      </c>
      <c r="B7" s="126"/>
      <c r="C7" s="127"/>
      <c r="D7" s="63" t="s">
        <v>147</v>
      </c>
      <c r="E7" s="68">
        <f>E8+E26+E72+E78+E83</f>
        <v>2027885.81</v>
      </c>
      <c r="F7" s="68">
        <f>F8+F26+F72+F78+F83</f>
        <v>2199997.86</v>
      </c>
      <c r="G7" s="68">
        <f>G8+G26+G72+G78+G83</f>
        <v>2368314.75</v>
      </c>
      <c r="H7" s="68">
        <f>H8+H26+H72+H78+H83</f>
        <v>2381126.5</v>
      </c>
      <c r="I7" s="68">
        <f>I8+I26+I72+I78+I83</f>
        <v>2413938.25</v>
      </c>
    </row>
    <row r="8" spans="1:9" ht="25.5" x14ac:dyDescent="0.25">
      <c r="A8" s="125" t="s">
        <v>86</v>
      </c>
      <c r="B8" s="126"/>
      <c r="C8" s="127"/>
      <c r="D8" s="63" t="s">
        <v>87</v>
      </c>
      <c r="E8" s="68">
        <f>E9+E13+E17+E21</f>
        <v>1916762.84</v>
      </c>
      <c r="F8" s="68">
        <f>F9+F13+F17+F21</f>
        <v>2152564.75</v>
      </c>
      <c r="G8" s="68">
        <f>G9+G13+G17+G21</f>
        <v>2313064.75</v>
      </c>
      <c r="H8" s="68">
        <f>H9+H13+H17+H21</f>
        <v>2345347.75</v>
      </c>
      <c r="I8" s="68">
        <f>I9+I13+I17+I21</f>
        <v>2377630.75</v>
      </c>
    </row>
    <row r="9" spans="1:9" x14ac:dyDescent="0.25">
      <c r="A9" s="119" t="s">
        <v>88</v>
      </c>
      <c r="B9" s="120"/>
      <c r="C9" s="121"/>
      <c r="D9" s="64" t="s">
        <v>89</v>
      </c>
      <c r="E9" s="69">
        <f t="shared" ref="E9:I11" si="1">E10</f>
        <v>179353.32</v>
      </c>
      <c r="F9" s="70">
        <f t="shared" si="1"/>
        <v>160864.75</v>
      </c>
      <c r="G9" s="70">
        <f t="shared" si="1"/>
        <v>160864.75</v>
      </c>
      <c r="H9" s="70">
        <f t="shared" si="1"/>
        <v>160864.75</v>
      </c>
      <c r="I9" s="70">
        <f t="shared" si="1"/>
        <v>160864.75</v>
      </c>
    </row>
    <row r="10" spans="1:9" ht="25.5" x14ac:dyDescent="0.25">
      <c r="A10" s="110" t="s">
        <v>90</v>
      </c>
      <c r="B10" s="111"/>
      <c r="C10" s="112"/>
      <c r="D10" s="65" t="s">
        <v>91</v>
      </c>
      <c r="E10" s="71">
        <f t="shared" si="1"/>
        <v>179353.32</v>
      </c>
      <c r="F10" s="72">
        <f t="shared" si="1"/>
        <v>160864.75</v>
      </c>
      <c r="G10" s="72">
        <f t="shared" si="1"/>
        <v>160864.75</v>
      </c>
      <c r="H10" s="72">
        <f t="shared" si="1"/>
        <v>160864.75</v>
      </c>
      <c r="I10" s="72">
        <f t="shared" si="1"/>
        <v>160864.75</v>
      </c>
    </row>
    <row r="11" spans="1:9" x14ac:dyDescent="0.25">
      <c r="A11" s="113">
        <v>3</v>
      </c>
      <c r="B11" s="114"/>
      <c r="C11" s="115"/>
      <c r="D11" s="66" t="s">
        <v>10</v>
      </c>
      <c r="E11" s="73">
        <f t="shared" si="1"/>
        <v>179353.32</v>
      </c>
      <c r="F11" s="74">
        <f t="shared" si="1"/>
        <v>160864.75</v>
      </c>
      <c r="G11" s="74">
        <f t="shared" si="1"/>
        <v>160864.75</v>
      </c>
      <c r="H11" s="74">
        <f t="shared" si="1"/>
        <v>160864.75</v>
      </c>
      <c r="I11" s="74">
        <f t="shared" si="1"/>
        <v>160864.75</v>
      </c>
    </row>
    <row r="12" spans="1:9" x14ac:dyDescent="0.25">
      <c r="A12" s="116">
        <v>32</v>
      </c>
      <c r="B12" s="117"/>
      <c r="C12" s="118"/>
      <c r="D12" s="66" t="s">
        <v>21</v>
      </c>
      <c r="E12" s="73">
        <v>179353.32</v>
      </c>
      <c r="F12" s="74">
        <v>160864.75</v>
      </c>
      <c r="G12" s="74">
        <v>160864.75</v>
      </c>
      <c r="H12" s="74">
        <v>160864.75</v>
      </c>
      <c r="I12" s="74">
        <v>160864.75</v>
      </c>
    </row>
    <row r="13" spans="1:9" x14ac:dyDescent="0.25">
      <c r="A13" s="119" t="s">
        <v>92</v>
      </c>
      <c r="B13" s="120"/>
      <c r="C13" s="121"/>
      <c r="D13" s="64" t="s">
        <v>93</v>
      </c>
      <c r="E13" s="69">
        <f>E14</f>
        <v>145903.71</v>
      </c>
      <c r="F13" s="69">
        <f t="shared" ref="F13:I13" si="2">F14</f>
        <v>0</v>
      </c>
      <c r="G13" s="69">
        <f t="shared" si="2"/>
        <v>0</v>
      </c>
      <c r="H13" s="69">
        <f t="shared" si="2"/>
        <v>0</v>
      </c>
      <c r="I13" s="69">
        <f t="shared" si="2"/>
        <v>0</v>
      </c>
    </row>
    <row r="14" spans="1:9" ht="25.5" customHeight="1" x14ac:dyDescent="0.25">
      <c r="A14" s="110" t="s">
        <v>90</v>
      </c>
      <c r="B14" s="111"/>
      <c r="C14" s="112"/>
      <c r="D14" s="67" t="s">
        <v>91</v>
      </c>
      <c r="E14" s="71">
        <f>E15</f>
        <v>145903.71</v>
      </c>
      <c r="F14" s="71">
        <f t="shared" ref="F14:I15" si="3">F15</f>
        <v>0</v>
      </c>
      <c r="G14" s="71">
        <f t="shared" si="3"/>
        <v>0</v>
      </c>
      <c r="H14" s="71">
        <f t="shared" si="3"/>
        <v>0</v>
      </c>
      <c r="I14" s="71">
        <f t="shared" si="3"/>
        <v>0</v>
      </c>
    </row>
    <row r="15" spans="1:9" ht="25.5" x14ac:dyDescent="0.25">
      <c r="A15" s="113">
        <v>4</v>
      </c>
      <c r="B15" s="114"/>
      <c r="C15" s="115"/>
      <c r="D15" s="66" t="s">
        <v>12</v>
      </c>
      <c r="E15" s="73">
        <f>E16</f>
        <v>145903.71</v>
      </c>
      <c r="F15" s="73">
        <f t="shared" si="3"/>
        <v>0</v>
      </c>
      <c r="G15" s="73">
        <f t="shared" si="3"/>
        <v>0</v>
      </c>
      <c r="H15" s="73">
        <f t="shared" si="3"/>
        <v>0</v>
      </c>
      <c r="I15" s="73">
        <f t="shared" si="3"/>
        <v>0</v>
      </c>
    </row>
    <row r="16" spans="1:9" ht="25.5" x14ac:dyDescent="0.25">
      <c r="A16" s="116">
        <v>45</v>
      </c>
      <c r="B16" s="117"/>
      <c r="C16" s="118"/>
      <c r="D16" s="66" t="s">
        <v>71</v>
      </c>
      <c r="E16" s="73">
        <v>145903.71</v>
      </c>
      <c r="F16" s="73"/>
      <c r="G16" s="73"/>
      <c r="H16" s="73"/>
      <c r="I16" s="73"/>
    </row>
    <row r="17" spans="1:9" ht="25.5" x14ac:dyDescent="0.25">
      <c r="A17" s="119" t="s">
        <v>96</v>
      </c>
      <c r="B17" s="120"/>
      <c r="C17" s="121"/>
      <c r="D17" s="64" t="s">
        <v>97</v>
      </c>
      <c r="E17" s="69">
        <f>E18</f>
        <v>300.58999999999997</v>
      </c>
      <c r="F17" s="69">
        <f t="shared" ref="F17:I19" si="4">F18</f>
        <v>0</v>
      </c>
      <c r="G17" s="69">
        <f t="shared" si="4"/>
        <v>0</v>
      </c>
      <c r="H17" s="69">
        <f t="shared" si="4"/>
        <v>0</v>
      </c>
      <c r="I17" s="69">
        <f t="shared" si="4"/>
        <v>0</v>
      </c>
    </row>
    <row r="18" spans="1:9" ht="25.5" customHeight="1" x14ac:dyDescent="0.25">
      <c r="A18" s="110" t="s">
        <v>94</v>
      </c>
      <c r="B18" s="111"/>
      <c r="C18" s="112"/>
      <c r="D18" s="84" t="s">
        <v>95</v>
      </c>
      <c r="E18" s="71">
        <f>E19</f>
        <v>300.58999999999997</v>
      </c>
      <c r="F18" s="71">
        <f t="shared" si="4"/>
        <v>0</v>
      </c>
      <c r="G18" s="71">
        <f t="shared" si="4"/>
        <v>0</v>
      </c>
      <c r="H18" s="71">
        <f t="shared" si="4"/>
        <v>0</v>
      </c>
      <c r="I18" s="71">
        <f t="shared" si="4"/>
        <v>0</v>
      </c>
    </row>
    <row r="19" spans="1:9" x14ac:dyDescent="0.25">
      <c r="A19" s="113">
        <v>3</v>
      </c>
      <c r="B19" s="114"/>
      <c r="C19" s="115"/>
      <c r="D19" s="85" t="s">
        <v>10</v>
      </c>
      <c r="E19" s="73">
        <f>E20</f>
        <v>300.58999999999997</v>
      </c>
      <c r="F19" s="73">
        <f t="shared" si="4"/>
        <v>0</v>
      </c>
      <c r="G19" s="73">
        <f t="shared" si="4"/>
        <v>0</v>
      </c>
      <c r="H19" s="73">
        <f t="shared" si="4"/>
        <v>0</v>
      </c>
      <c r="I19" s="73">
        <f t="shared" si="4"/>
        <v>0</v>
      </c>
    </row>
    <row r="20" spans="1:9" x14ac:dyDescent="0.25">
      <c r="A20" s="116">
        <v>32</v>
      </c>
      <c r="B20" s="117"/>
      <c r="C20" s="118"/>
      <c r="D20" s="85" t="s">
        <v>21</v>
      </c>
      <c r="E20" s="73">
        <v>300.58999999999997</v>
      </c>
      <c r="F20" s="73"/>
      <c r="G20" s="73"/>
      <c r="H20" s="73"/>
      <c r="I20" s="73"/>
    </row>
    <row r="21" spans="1:9" x14ac:dyDescent="0.25">
      <c r="A21" s="119" t="s">
        <v>98</v>
      </c>
      <c r="B21" s="120"/>
      <c r="C21" s="121"/>
      <c r="D21" s="64" t="s">
        <v>99</v>
      </c>
      <c r="E21" s="69">
        <f>E22</f>
        <v>1591205.22</v>
      </c>
      <c r="F21" s="69">
        <f t="shared" ref="F21:I22" si="5">F22</f>
        <v>1991700</v>
      </c>
      <c r="G21" s="69">
        <f t="shared" si="5"/>
        <v>2152200</v>
      </c>
      <c r="H21" s="69">
        <f t="shared" si="5"/>
        <v>2184483</v>
      </c>
      <c r="I21" s="69">
        <f t="shared" si="5"/>
        <v>2216766</v>
      </c>
    </row>
    <row r="22" spans="1:9" x14ac:dyDescent="0.25">
      <c r="A22" s="110" t="s">
        <v>100</v>
      </c>
      <c r="B22" s="111"/>
      <c r="C22" s="112"/>
      <c r="D22" s="67" t="s">
        <v>101</v>
      </c>
      <c r="E22" s="71">
        <f>E23</f>
        <v>1591205.22</v>
      </c>
      <c r="F22" s="71">
        <f>F23</f>
        <v>1991700</v>
      </c>
      <c r="G22" s="71">
        <f t="shared" si="5"/>
        <v>2152200</v>
      </c>
      <c r="H22" s="71">
        <f t="shared" si="5"/>
        <v>2184483</v>
      </c>
      <c r="I22" s="71">
        <f t="shared" si="5"/>
        <v>2216766</v>
      </c>
    </row>
    <row r="23" spans="1:9" x14ac:dyDescent="0.25">
      <c r="A23" s="113">
        <v>3</v>
      </c>
      <c r="B23" s="114"/>
      <c r="C23" s="115"/>
      <c r="D23" s="66" t="s">
        <v>10</v>
      </c>
      <c r="E23" s="73">
        <f>E24+E25</f>
        <v>1591205.22</v>
      </c>
      <c r="F23" s="73">
        <f>F24+F25</f>
        <v>1991700</v>
      </c>
      <c r="G23" s="73">
        <f t="shared" ref="G23:I23" si="6">G24+G25</f>
        <v>2152200</v>
      </c>
      <c r="H23" s="73">
        <f t="shared" si="6"/>
        <v>2184483</v>
      </c>
      <c r="I23" s="73">
        <f t="shared" si="6"/>
        <v>2216766</v>
      </c>
    </row>
    <row r="24" spans="1:9" x14ac:dyDescent="0.25">
      <c r="A24" s="116">
        <v>31</v>
      </c>
      <c r="B24" s="117"/>
      <c r="C24" s="118"/>
      <c r="D24" s="66" t="s">
        <v>11</v>
      </c>
      <c r="E24" s="73">
        <v>1589540.71</v>
      </c>
      <c r="F24" s="73">
        <v>1990000</v>
      </c>
      <c r="G24" s="73">
        <f>2152200-G25</f>
        <v>2150000</v>
      </c>
      <c r="H24" s="73">
        <f>2184483-2233</f>
        <v>2182250</v>
      </c>
      <c r="I24" s="73">
        <f>2216766-2266</f>
        <v>2214500</v>
      </c>
    </row>
    <row r="25" spans="1:9" x14ac:dyDescent="0.25">
      <c r="A25" s="116">
        <v>32</v>
      </c>
      <c r="B25" s="117"/>
      <c r="C25" s="118"/>
      <c r="D25" s="66" t="s">
        <v>21</v>
      </c>
      <c r="E25" s="73">
        <v>1664.51</v>
      </c>
      <c r="F25" s="73">
        <v>1700</v>
      </c>
      <c r="G25" s="73">
        <v>2200</v>
      </c>
      <c r="H25" s="73">
        <v>2233</v>
      </c>
      <c r="I25" s="73">
        <v>2266</v>
      </c>
    </row>
    <row r="26" spans="1:9" ht="25.5" x14ac:dyDescent="0.25">
      <c r="A26" s="125" t="s">
        <v>102</v>
      </c>
      <c r="B26" s="126"/>
      <c r="C26" s="127"/>
      <c r="D26" s="63" t="s">
        <v>103</v>
      </c>
      <c r="E26" s="68">
        <f>E27+E31+E60+E64+E68</f>
        <v>64627.189999999988</v>
      </c>
      <c r="F26" s="68">
        <f t="shared" ref="F26:I26" si="7">F27+F31+F60+F64+F68</f>
        <v>41927.11</v>
      </c>
      <c r="G26" s="68">
        <f t="shared" si="7"/>
        <v>55250</v>
      </c>
      <c r="H26" s="68">
        <f t="shared" si="7"/>
        <v>35778.75</v>
      </c>
      <c r="I26" s="68">
        <f t="shared" si="7"/>
        <v>36307.5</v>
      </c>
    </row>
    <row r="27" spans="1:9" ht="25.5" x14ac:dyDescent="0.25">
      <c r="A27" s="119" t="s">
        <v>104</v>
      </c>
      <c r="B27" s="120"/>
      <c r="C27" s="121"/>
      <c r="D27" s="64" t="s">
        <v>105</v>
      </c>
      <c r="E27" s="69">
        <f>E28</f>
        <v>888.82</v>
      </c>
      <c r="F27" s="69">
        <f t="shared" ref="F27:I29" si="8">F28</f>
        <v>0</v>
      </c>
      <c r="G27" s="69">
        <f t="shared" si="8"/>
        <v>0</v>
      </c>
      <c r="H27" s="69">
        <f t="shared" si="8"/>
        <v>0</v>
      </c>
      <c r="I27" s="69">
        <f t="shared" si="8"/>
        <v>0</v>
      </c>
    </row>
    <row r="28" spans="1:9" x14ac:dyDescent="0.25">
      <c r="A28" s="110" t="s">
        <v>106</v>
      </c>
      <c r="B28" s="111"/>
      <c r="C28" s="112"/>
      <c r="D28" s="67" t="s">
        <v>107</v>
      </c>
      <c r="E28" s="71">
        <f>E29</f>
        <v>888.82</v>
      </c>
      <c r="F28" s="71">
        <f t="shared" si="8"/>
        <v>0</v>
      </c>
      <c r="G28" s="71">
        <f t="shared" si="8"/>
        <v>0</v>
      </c>
      <c r="H28" s="71">
        <f t="shared" si="8"/>
        <v>0</v>
      </c>
      <c r="I28" s="71">
        <f t="shared" si="8"/>
        <v>0</v>
      </c>
    </row>
    <row r="29" spans="1:9" x14ac:dyDescent="0.25">
      <c r="A29" s="116">
        <v>3</v>
      </c>
      <c r="B29" s="117"/>
      <c r="C29" s="118"/>
      <c r="D29" s="66" t="s">
        <v>10</v>
      </c>
      <c r="E29" s="73">
        <f>E30</f>
        <v>888.82</v>
      </c>
      <c r="F29" s="73">
        <f t="shared" si="8"/>
        <v>0</v>
      </c>
      <c r="G29" s="73">
        <f t="shared" si="8"/>
        <v>0</v>
      </c>
      <c r="H29" s="73">
        <f t="shared" si="8"/>
        <v>0</v>
      </c>
      <c r="I29" s="73">
        <f t="shared" si="8"/>
        <v>0</v>
      </c>
    </row>
    <row r="30" spans="1:9" x14ac:dyDescent="0.25">
      <c r="A30" s="116">
        <v>32</v>
      </c>
      <c r="B30" s="117"/>
      <c r="C30" s="118"/>
      <c r="D30" s="66" t="s">
        <v>21</v>
      </c>
      <c r="E30" s="73">
        <v>888.82</v>
      </c>
      <c r="F30" s="73"/>
      <c r="G30" s="73"/>
      <c r="H30" s="73"/>
      <c r="I30" s="73"/>
    </row>
    <row r="31" spans="1:9" ht="25.5" x14ac:dyDescent="0.25">
      <c r="A31" s="119" t="s">
        <v>108</v>
      </c>
      <c r="B31" s="120"/>
      <c r="C31" s="121"/>
      <c r="D31" s="64" t="s">
        <v>109</v>
      </c>
      <c r="E31" s="69">
        <f>E32+E37+E40+E46+E49+E54</f>
        <v>57837.399999999994</v>
      </c>
      <c r="F31" s="69">
        <f>F32+F37+F40+F46+F49+F54</f>
        <v>41927.11</v>
      </c>
      <c r="G31" s="69">
        <f>G32+G37+G40+G46+G49+G54</f>
        <v>55250</v>
      </c>
      <c r="H31" s="69">
        <f t="shared" ref="H31:I31" si="9">H32+H37+H40+H46+H49+H54</f>
        <v>35778.75</v>
      </c>
      <c r="I31" s="69">
        <f t="shared" si="9"/>
        <v>36307.5</v>
      </c>
    </row>
    <row r="32" spans="1:9" x14ac:dyDescent="0.25">
      <c r="A32" s="110" t="s">
        <v>110</v>
      </c>
      <c r="B32" s="111"/>
      <c r="C32" s="112"/>
      <c r="D32" s="67" t="s">
        <v>111</v>
      </c>
      <c r="E32" s="71">
        <f>E33+E35</f>
        <v>0</v>
      </c>
      <c r="F32" s="71">
        <f>F33+F35</f>
        <v>3100</v>
      </c>
      <c r="G32" s="71">
        <f>G33</f>
        <v>7000</v>
      </c>
      <c r="H32" s="71">
        <f t="shared" ref="H32:I33" si="10">H33</f>
        <v>7105</v>
      </c>
      <c r="I32" s="71">
        <f t="shared" si="10"/>
        <v>7210</v>
      </c>
    </row>
    <row r="33" spans="1:9" x14ac:dyDescent="0.25">
      <c r="A33" s="116">
        <v>3</v>
      </c>
      <c r="B33" s="117"/>
      <c r="C33" s="118"/>
      <c r="D33" s="66" t="s">
        <v>10</v>
      </c>
      <c r="E33" s="73">
        <f>E34</f>
        <v>0</v>
      </c>
      <c r="F33" s="73">
        <f>F34</f>
        <v>3100</v>
      </c>
      <c r="G33" s="73">
        <f>G34</f>
        <v>7000</v>
      </c>
      <c r="H33" s="73">
        <f t="shared" si="10"/>
        <v>7105</v>
      </c>
      <c r="I33" s="73">
        <f t="shared" si="10"/>
        <v>7210</v>
      </c>
    </row>
    <row r="34" spans="1:9" x14ac:dyDescent="0.25">
      <c r="A34" s="116">
        <v>32</v>
      </c>
      <c r="B34" s="117"/>
      <c r="C34" s="118"/>
      <c r="D34" s="66" t="s">
        <v>21</v>
      </c>
      <c r="E34" s="73"/>
      <c r="F34" s="73">
        <f>500+300+1600+500+200</f>
        <v>3100</v>
      </c>
      <c r="G34" s="73">
        <v>7000</v>
      </c>
      <c r="H34" s="73">
        <v>7105</v>
      </c>
      <c r="I34" s="73">
        <v>7210</v>
      </c>
    </row>
    <row r="35" spans="1:9" ht="25.5" x14ac:dyDescent="0.25">
      <c r="A35" s="113">
        <v>4</v>
      </c>
      <c r="B35" s="114"/>
      <c r="C35" s="115"/>
      <c r="D35" s="66" t="s">
        <v>12</v>
      </c>
      <c r="E35" s="73">
        <f>E36</f>
        <v>0</v>
      </c>
      <c r="F35" s="73">
        <f t="shared" ref="F35:I35" si="11">F36</f>
        <v>0</v>
      </c>
      <c r="G35" s="73">
        <f t="shared" si="11"/>
        <v>0</v>
      </c>
      <c r="H35" s="73">
        <f t="shared" si="11"/>
        <v>0</v>
      </c>
      <c r="I35" s="73">
        <f t="shared" si="11"/>
        <v>0</v>
      </c>
    </row>
    <row r="36" spans="1:9" ht="25.5" x14ac:dyDescent="0.25">
      <c r="A36" s="116">
        <v>42</v>
      </c>
      <c r="B36" s="117"/>
      <c r="C36" s="118"/>
      <c r="D36" s="66" t="s">
        <v>28</v>
      </c>
      <c r="E36" s="73"/>
      <c r="F36" s="73"/>
      <c r="G36" s="73"/>
      <c r="H36" s="73"/>
      <c r="I36" s="73"/>
    </row>
    <row r="37" spans="1:9" x14ac:dyDescent="0.25">
      <c r="A37" s="110" t="s">
        <v>112</v>
      </c>
      <c r="B37" s="111"/>
      <c r="C37" s="112"/>
      <c r="D37" s="67" t="s">
        <v>113</v>
      </c>
      <c r="E37" s="71">
        <f>E38</f>
        <v>0</v>
      </c>
      <c r="F37" s="71">
        <f>F38</f>
        <v>600</v>
      </c>
      <c r="G37" s="71">
        <f t="shared" ref="F37:I38" si="12">G38</f>
        <v>1000</v>
      </c>
      <c r="H37" s="71">
        <f t="shared" si="12"/>
        <v>1015</v>
      </c>
      <c r="I37" s="71">
        <f t="shared" si="12"/>
        <v>1030</v>
      </c>
    </row>
    <row r="38" spans="1:9" x14ac:dyDescent="0.25">
      <c r="A38" s="113">
        <v>3</v>
      </c>
      <c r="B38" s="114"/>
      <c r="C38" s="115"/>
      <c r="D38" s="66" t="s">
        <v>10</v>
      </c>
      <c r="E38" s="73">
        <f>E39</f>
        <v>0</v>
      </c>
      <c r="F38" s="73">
        <f t="shared" si="12"/>
        <v>600</v>
      </c>
      <c r="G38" s="73">
        <f t="shared" si="12"/>
        <v>1000</v>
      </c>
      <c r="H38" s="73">
        <f t="shared" si="12"/>
        <v>1015</v>
      </c>
      <c r="I38" s="73">
        <f t="shared" si="12"/>
        <v>1030</v>
      </c>
    </row>
    <row r="39" spans="1:9" x14ac:dyDescent="0.25">
      <c r="A39" s="116">
        <v>32</v>
      </c>
      <c r="B39" s="117"/>
      <c r="C39" s="118"/>
      <c r="D39" s="66" t="s">
        <v>21</v>
      </c>
      <c r="E39" s="73"/>
      <c r="F39" s="73">
        <f>200+200+200</f>
        <v>600</v>
      </c>
      <c r="G39" s="73">
        <v>1000</v>
      </c>
      <c r="H39" s="73">
        <v>1015</v>
      </c>
      <c r="I39" s="73">
        <v>1030</v>
      </c>
    </row>
    <row r="40" spans="1:9" x14ac:dyDescent="0.25">
      <c r="A40" s="110" t="s">
        <v>100</v>
      </c>
      <c r="B40" s="111"/>
      <c r="C40" s="112"/>
      <c r="D40" s="67" t="s">
        <v>101</v>
      </c>
      <c r="E40" s="71">
        <f>E41+E44</f>
        <v>45500.34</v>
      </c>
      <c r="F40" s="71">
        <f>F41+F44</f>
        <v>22730</v>
      </c>
      <c r="G40" s="71">
        <f t="shared" ref="G40:I40" si="13">G41+G44</f>
        <v>23250</v>
      </c>
      <c r="H40" s="71">
        <f t="shared" si="13"/>
        <v>23598.75</v>
      </c>
      <c r="I40" s="71">
        <f t="shared" si="13"/>
        <v>23947.5</v>
      </c>
    </row>
    <row r="41" spans="1:9" x14ac:dyDescent="0.25">
      <c r="A41" s="116">
        <v>3</v>
      </c>
      <c r="B41" s="117"/>
      <c r="C41" s="118"/>
      <c r="D41" s="66" t="s">
        <v>10</v>
      </c>
      <c r="E41" s="73">
        <f>E43+E42</f>
        <v>44704.659999999996</v>
      </c>
      <c r="F41" s="73">
        <f t="shared" ref="F41:I41" si="14">F43+F42</f>
        <v>20730</v>
      </c>
      <c r="G41" s="73">
        <f t="shared" si="14"/>
        <v>21250</v>
      </c>
      <c r="H41" s="73">
        <f t="shared" si="14"/>
        <v>21568.75</v>
      </c>
      <c r="I41" s="73">
        <f t="shared" si="14"/>
        <v>21887.5</v>
      </c>
    </row>
    <row r="42" spans="1:9" x14ac:dyDescent="0.25">
      <c r="A42" s="116">
        <v>31</v>
      </c>
      <c r="B42" s="117"/>
      <c r="C42" s="118"/>
      <c r="D42" s="85" t="s">
        <v>11</v>
      </c>
      <c r="E42" s="73">
        <v>11147.39</v>
      </c>
      <c r="F42" s="73"/>
      <c r="G42" s="73"/>
      <c r="H42" s="73"/>
      <c r="I42" s="73"/>
    </row>
    <row r="43" spans="1:9" x14ac:dyDescent="0.25">
      <c r="A43" s="116">
        <v>32</v>
      </c>
      <c r="B43" s="117"/>
      <c r="C43" s="118"/>
      <c r="D43" s="66" t="s">
        <v>21</v>
      </c>
      <c r="E43" s="73">
        <v>33557.269999999997</v>
      </c>
      <c r="F43" s="73">
        <f>20730</f>
        <v>20730</v>
      </c>
      <c r="G43" s="73">
        <f>20000+1250</f>
        <v>21250</v>
      </c>
      <c r="H43" s="73">
        <f>20300+253.75+1015</f>
        <v>21568.75</v>
      </c>
      <c r="I43" s="73">
        <f>20600+257.5+1030</f>
        <v>21887.5</v>
      </c>
    </row>
    <row r="44" spans="1:9" ht="25.5" x14ac:dyDescent="0.25">
      <c r="A44" s="113">
        <v>4</v>
      </c>
      <c r="B44" s="114"/>
      <c r="C44" s="115"/>
      <c r="D44" s="66" t="s">
        <v>12</v>
      </c>
      <c r="E44" s="73">
        <f>E45</f>
        <v>795.68</v>
      </c>
      <c r="F44" s="73">
        <f t="shared" ref="F44:I44" si="15">F45</f>
        <v>2000</v>
      </c>
      <c r="G44" s="73">
        <f t="shared" si="15"/>
        <v>2000</v>
      </c>
      <c r="H44" s="73">
        <f t="shared" si="15"/>
        <v>2030</v>
      </c>
      <c r="I44" s="73">
        <f t="shared" si="15"/>
        <v>2060</v>
      </c>
    </row>
    <row r="45" spans="1:9" ht="25.5" x14ac:dyDescent="0.25">
      <c r="A45" s="116">
        <v>42</v>
      </c>
      <c r="B45" s="117"/>
      <c r="C45" s="118"/>
      <c r="D45" s="66" t="s">
        <v>28</v>
      </c>
      <c r="E45" s="73">
        <v>795.68</v>
      </c>
      <c r="F45" s="73">
        <v>2000</v>
      </c>
      <c r="G45" s="73">
        <v>2000</v>
      </c>
      <c r="H45" s="73">
        <f>1015+1015</f>
        <v>2030</v>
      </c>
      <c r="I45" s="73">
        <f>1030+1030</f>
        <v>2060</v>
      </c>
    </row>
    <row r="46" spans="1:9" x14ac:dyDescent="0.25">
      <c r="A46" s="110" t="s">
        <v>114</v>
      </c>
      <c r="B46" s="111"/>
      <c r="C46" s="112"/>
      <c r="D46" s="67" t="s">
        <v>115</v>
      </c>
      <c r="E46" s="71">
        <f>E47</f>
        <v>0</v>
      </c>
      <c r="F46" s="71">
        <f>F47</f>
        <v>0</v>
      </c>
      <c r="G46" s="71">
        <f t="shared" ref="F46:I47" si="16">G47</f>
        <v>0</v>
      </c>
      <c r="H46" s="71">
        <f t="shared" si="16"/>
        <v>0</v>
      </c>
      <c r="I46" s="71">
        <f t="shared" si="16"/>
        <v>0</v>
      </c>
    </row>
    <row r="47" spans="1:9" x14ac:dyDescent="0.25">
      <c r="A47" s="113">
        <v>3</v>
      </c>
      <c r="B47" s="114"/>
      <c r="C47" s="115"/>
      <c r="D47" s="66" t="s">
        <v>10</v>
      </c>
      <c r="E47" s="73">
        <f>E48</f>
        <v>0</v>
      </c>
      <c r="F47" s="73">
        <f t="shared" si="16"/>
        <v>0</v>
      </c>
      <c r="G47" s="73">
        <f t="shared" si="16"/>
        <v>0</v>
      </c>
      <c r="H47" s="73">
        <f t="shared" si="16"/>
        <v>0</v>
      </c>
      <c r="I47" s="73">
        <f t="shared" si="16"/>
        <v>0</v>
      </c>
    </row>
    <row r="48" spans="1:9" x14ac:dyDescent="0.25">
      <c r="A48" s="116">
        <v>32</v>
      </c>
      <c r="B48" s="117"/>
      <c r="C48" s="118"/>
      <c r="D48" s="66" t="s">
        <v>21</v>
      </c>
      <c r="E48" s="73"/>
      <c r="F48" s="73"/>
      <c r="G48" s="73"/>
      <c r="H48" s="73"/>
      <c r="I48" s="73"/>
    </row>
    <row r="49" spans="1:9" x14ac:dyDescent="0.25">
      <c r="A49" s="110" t="s">
        <v>116</v>
      </c>
      <c r="B49" s="111"/>
      <c r="C49" s="112"/>
      <c r="D49" s="67" t="s">
        <v>117</v>
      </c>
      <c r="E49" s="71">
        <f>E50+E52</f>
        <v>0</v>
      </c>
      <c r="F49" s="71">
        <f t="shared" ref="F49:I49" si="17">F50+F52</f>
        <v>0</v>
      </c>
      <c r="G49" s="71">
        <f t="shared" si="17"/>
        <v>4000</v>
      </c>
      <c r="H49" s="71">
        <f t="shared" si="17"/>
        <v>4060</v>
      </c>
      <c r="I49" s="71">
        <f t="shared" si="17"/>
        <v>4120</v>
      </c>
    </row>
    <row r="50" spans="1:9" x14ac:dyDescent="0.25">
      <c r="A50" s="116">
        <v>3</v>
      </c>
      <c r="B50" s="117"/>
      <c r="C50" s="118"/>
      <c r="D50" s="66" t="s">
        <v>10</v>
      </c>
      <c r="E50" s="73">
        <f>E51</f>
        <v>0</v>
      </c>
      <c r="F50" s="73">
        <f t="shared" ref="F50:I50" si="18">F51</f>
        <v>0</v>
      </c>
      <c r="G50" s="73">
        <f t="shared" si="18"/>
        <v>0</v>
      </c>
      <c r="H50" s="73">
        <f t="shared" si="18"/>
        <v>0</v>
      </c>
      <c r="I50" s="73">
        <f t="shared" si="18"/>
        <v>0</v>
      </c>
    </row>
    <row r="51" spans="1:9" x14ac:dyDescent="0.25">
      <c r="A51" s="116">
        <v>32</v>
      </c>
      <c r="B51" s="117"/>
      <c r="C51" s="118"/>
      <c r="D51" s="66" t="s">
        <v>21</v>
      </c>
      <c r="E51" s="73"/>
      <c r="F51" s="73"/>
      <c r="G51" s="73"/>
      <c r="H51" s="73"/>
      <c r="I51" s="73"/>
    </row>
    <row r="52" spans="1:9" ht="25.5" x14ac:dyDescent="0.25">
      <c r="A52" s="113">
        <v>4</v>
      </c>
      <c r="B52" s="114"/>
      <c r="C52" s="115"/>
      <c r="D52" s="66" t="s">
        <v>12</v>
      </c>
      <c r="E52" s="73">
        <f>E53</f>
        <v>0</v>
      </c>
      <c r="F52" s="73">
        <f t="shared" ref="F52:I52" si="19">F53</f>
        <v>0</v>
      </c>
      <c r="G52" s="73">
        <f t="shared" si="19"/>
        <v>4000</v>
      </c>
      <c r="H52" s="73">
        <f t="shared" si="19"/>
        <v>4060</v>
      </c>
      <c r="I52" s="73">
        <f t="shared" si="19"/>
        <v>4120</v>
      </c>
    </row>
    <row r="53" spans="1:9" ht="25.5" x14ac:dyDescent="0.25">
      <c r="A53" s="116">
        <v>42</v>
      </c>
      <c r="B53" s="117"/>
      <c r="C53" s="118"/>
      <c r="D53" s="66" t="s">
        <v>28</v>
      </c>
      <c r="E53" s="73"/>
      <c r="F53" s="73"/>
      <c r="G53" s="73">
        <v>4000</v>
      </c>
      <c r="H53" s="73">
        <v>4060</v>
      </c>
      <c r="I53" s="73">
        <v>4120</v>
      </c>
    </row>
    <row r="54" spans="1:9" x14ac:dyDescent="0.25">
      <c r="A54" s="110" t="s">
        <v>118</v>
      </c>
      <c r="B54" s="111"/>
      <c r="C54" s="112"/>
      <c r="D54" s="67" t="s">
        <v>119</v>
      </c>
      <c r="E54" s="71">
        <f>E55+E58</f>
        <v>12337.060000000001</v>
      </c>
      <c r="F54" s="71">
        <f>F55+F58</f>
        <v>15497.11</v>
      </c>
      <c r="G54" s="71">
        <f t="shared" ref="G54:I54" si="20">G55+G58</f>
        <v>20000</v>
      </c>
      <c r="H54" s="71">
        <f t="shared" si="20"/>
        <v>0</v>
      </c>
      <c r="I54" s="71">
        <f t="shared" si="20"/>
        <v>0</v>
      </c>
    </row>
    <row r="55" spans="1:9" x14ac:dyDescent="0.25">
      <c r="A55" s="116">
        <v>3</v>
      </c>
      <c r="B55" s="117"/>
      <c r="C55" s="118"/>
      <c r="D55" s="66" t="s">
        <v>10</v>
      </c>
      <c r="E55" s="73">
        <f>E57+E56</f>
        <v>9204.7200000000012</v>
      </c>
      <c r="F55" s="73">
        <f t="shared" ref="F55:I55" si="21">F57+F56</f>
        <v>8497.11</v>
      </c>
      <c r="G55" s="73">
        <f t="shared" si="21"/>
        <v>8000</v>
      </c>
      <c r="H55" s="73">
        <f t="shared" si="21"/>
        <v>0</v>
      </c>
      <c r="I55" s="73">
        <f t="shared" si="21"/>
        <v>0</v>
      </c>
    </row>
    <row r="56" spans="1:9" x14ac:dyDescent="0.25">
      <c r="A56" s="116">
        <v>31</v>
      </c>
      <c r="B56" s="117"/>
      <c r="C56" s="118"/>
      <c r="D56" s="85" t="s">
        <v>11</v>
      </c>
      <c r="E56" s="73">
        <v>5060.29</v>
      </c>
      <c r="F56" s="73"/>
      <c r="G56" s="73"/>
      <c r="H56" s="73"/>
      <c r="I56" s="73"/>
    </row>
    <row r="57" spans="1:9" x14ac:dyDescent="0.25">
      <c r="A57" s="116">
        <v>32</v>
      </c>
      <c r="B57" s="117"/>
      <c r="C57" s="118"/>
      <c r="D57" s="66" t="s">
        <v>21</v>
      </c>
      <c r="E57" s="73">
        <v>4144.43</v>
      </c>
      <c r="F57" s="73">
        <f>2000+3500+2000+997.11</f>
        <v>8497.11</v>
      </c>
      <c r="G57" s="73">
        <f>1000+3000+2000+2000</f>
        <v>8000</v>
      </c>
      <c r="H57" s="73"/>
      <c r="I57" s="73"/>
    </row>
    <row r="58" spans="1:9" ht="25.5" x14ac:dyDescent="0.25">
      <c r="A58" s="113">
        <v>4</v>
      </c>
      <c r="B58" s="114"/>
      <c r="C58" s="115"/>
      <c r="D58" s="66" t="s">
        <v>12</v>
      </c>
      <c r="E58" s="73">
        <f>E59</f>
        <v>3132.34</v>
      </c>
      <c r="F58" s="73">
        <f t="shared" ref="F58:I58" si="22">F59</f>
        <v>7000</v>
      </c>
      <c r="G58" s="73">
        <f t="shared" si="22"/>
        <v>12000</v>
      </c>
      <c r="H58" s="73">
        <f t="shared" si="22"/>
        <v>0</v>
      </c>
      <c r="I58" s="73">
        <f t="shared" si="22"/>
        <v>0</v>
      </c>
    </row>
    <row r="59" spans="1:9" ht="25.5" x14ac:dyDescent="0.25">
      <c r="A59" s="116">
        <v>42</v>
      </c>
      <c r="B59" s="117"/>
      <c r="C59" s="118"/>
      <c r="D59" s="66" t="s">
        <v>28</v>
      </c>
      <c r="E59" s="73">
        <v>3132.34</v>
      </c>
      <c r="F59" s="73">
        <v>7000</v>
      </c>
      <c r="G59" s="73">
        <f>7000+5000</f>
        <v>12000</v>
      </c>
      <c r="H59" s="73"/>
      <c r="I59" s="73"/>
    </row>
    <row r="60" spans="1:9" x14ac:dyDescent="0.25">
      <c r="A60" s="119" t="s">
        <v>120</v>
      </c>
      <c r="B60" s="120"/>
      <c r="C60" s="121"/>
      <c r="D60" s="64" t="s">
        <v>121</v>
      </c>
      <c r="E60" s="69">
        <f>E61</f>
        <v>3743.75</v>
      </c>
      <c r="F60" s="69">
        <f t="shared" ref="F60:I62" si="23">F61</f>
        <v>0</v>
      </c>
      <c r="G60" s="69">
        <f t="shared" si="23"/>
        <v>0</v>
      </c>
      <c r="H60" s="69">
        <f t="shared" si="23"/>
        <v>0</v>
      </c>
      <c r="I60" s="69">
        <f t="shared" si="23"/>
        <v>0</v>
      </c>
    </row>
    <row r="61" spans="1:9" x14ac:dyDescent="0.25">
      <c r="A61" s="110" t="s">
        <v>106</v>
      </c>
      <c r="B61" s="111"/>
      <c r="C61" s="112"/>
      <c r="D61" s="67" t="s">
        <v>107</v>
      </c>
      <c r="E61" s="71">
        <f>E62</f>
        <v>3743.75</v>
      </c>
      <c r="F61" s="71">
        <f t="shared" si="23"/>
        <v>0</v>
      </c>
      <c r="G61" s="71">
        <f t="shared" si="23"/>
        <v>0</v>
      </c>
      <c r="H61" s="71">
        <f t="shared" si="23"/>
        <v>0</v>
      </c>
      <c r="I61" s="71">
        <f t="shared" si="23"/>
        <v>0</v>
      </c>
    </row>
    <row r="62" spans="1:9" x14ac:dyDescent="0.25">
      <c r="A62" s="116">
        <v>3</v>
      </c>
      <c r="B62" s="117"/>
      <c r="C62" s="118"/>
      <c r="D62" s="66" t="s">
        <v>10</v>
      </c>
      <c r="E62" s="73">
        <f>E63</f>
        <v>3743.75</v>
      </c>
      <c r="F62" s="73">
        <f t="shared" si="23"/>
        <v>0</v>
      </c>
      <c r="G62" s="73">
        <f t="shared" si="23"/>
        <v>0</v>
      </c>
      <c r="H62" s="73">
        <f t="shared" si="23"/>
        <v>0</v>
      </c>
      <c r="I62" s="73">
        <f t="shared" si="23"/>
        <v>0</v>
      </c>
    </row>
    <row r="63" spans="1:9" x14ac:dyDescent="0.25">
      <c r="A63" s="116">
        <v>32</v>
      </c>
      <c r="B63" s="117"/>
      <c r="C63" s="118"/>
      <c r="D63" s="66" t="s">
        <v>21</v>
      </c>
      <c r="E63" s="73">
        <v>3743.75</v>
      </c>
      <c r="F63" s="73"/>
      <c r="G63" s="73"/>
      <c r="H63" s="73"/>
      <c r="I63" s="73"/>
    </row>
    <row r="64" spans="1:9" x14ac:dyDescent="0.25">
      <c r="A64" s="119" t="s">
        <v>122</v>
      </c>
      <c r="B64" s="120"/>
      <c r="C64" s="121"/>
      <c r="D64" s="64" t="s">
        <v>123</v>
      </c>
      <c r="E64" s="69">
        <f>E65</f>
        <v>730.02</v>
      </c>
      <c r="F64" s="69">
        <f t="shared" ref="F64:I66" si="24">F65</f>
        <v>0</v>
      </c>
      <c r="G64" s="69">
        <f t="shared" si="24"/>
        <v>0</v>
      </c>
      <c r="H64" s="69">
        <f t="shared" si="24"/>
        <v>0</v>
      </c>
      <c r="I64" s="69">
        <f t="shared" si="24"/>
        <v>0</v>
      </c>
    </row>
    <row r="65" spans="1:9" x14ac:dyDescent="0.25">
      <c r="A65" s="110" t="s">
        <v>106</v>
      </c>
      <c r="B65" s="111"/>
      <c r="C65" s="112"/>
      <c r="D65" s="67" t="s">
        <v>107</v>
      </c>
      <c r="E65" s="71">
        <f>E66</f>
        <v>730.02</v>
      </c>
      <c r="F65" s="71">
        <f t="shared" si="24"/>
        <v>0</v>
      </c>
      <c r="G65" s="71">
        <f t="shared" si="24"/>
        <v>0</v>
      </c>
      <c r="H65" s="71">
        <f t="shared" si="24"/>
        <v>0</v>
      </c>
      <c r="I65" s="71">
        <f t="shared" si="24"/>
        <v>0</v>
      </c>
    </row>
    <row r="66" spans="1:9" x14ac:dyDescent="0.25">
      <c r="A66" s="116">
        <v>3</v>
      </c>
      <c r="B66" s="117"/>
      <c r="C66" s="118"/>
      <c r="D66" s="66" t="s">
        <v>10</v>
      </c>
      <c r="E66" s="73">
        <f>E67</f>
        <v>730.02</v>
      </c>
      <c r="F66" s="73">
        <f t="shared" si="24"/>
        <v>0</v>
      </c>
      <c r="G66" s="73">
        <f t="shared" si="24"/>
        <v>0</v>
      </c>
      <c r="H66" s="73">
        <f t="shared" si="24"/>
        <v>0</v>
      </c>
      <c r="I66" s="73">
        <f t="shared" si="24"/>
        <v>0</v>
      </c>
    </row>
    <row r="67" spans="1:9" x14ac:dyDescent="0.25">
      <c r="A67" s="116">
        <v>32</v>
      </c>
      <c r="B67" s="117"/>
      <c r="C67" s="118"/>
      <c r="D67" s="66" t="s">
        <v>21</v>
      </c>
      <c r="E67" s="73">
        <v>730.02</v>
      </c>
      <c r="F67" s="73"/>
      <c r="G67" s="73"/>
      <c r="H67" s="73"/>
      <c r="I67" s="73"/>
    </row>
    <row r="68" spans="1:9" ht="25.5" x14ac:dyDescent="0.25">
      <c r="A68" s="119" t="s">
        <v>124</v>
      </c>
      <c r="B68" s="120"/>
      <c r="C68" s="121"/>
      <c r="D68" s="64" t="s">
        <v>125</v>
      </c>
      <c r="E68" s="69">
        <f>E69</f>
        <v>1427.2</v>
      </c>
      <c r="F68" s="69">
        <f t="shared" ref="F68:I70" si="25">F69</f>
        <v>0</v>
      </c>
      <c r="G68" s="69">
        <f t="shared" si="25"/>
        <v>0</v>
      </c>
      <c r="H68" s="69">
        <f t="shared" si="25"/>
        <v>0</v>
      </c>
      <c r="I68" s="69">
        <f t="shared" si="25"/>
        <v>0</v>
      </c>
    </row>
    <row r="69" spans="1:9" x14ac:dyDescent="0.25">
      <c r="A69" s="110" t="s">
        <v>100</v>
      </c>
      <c r="B69" s="111"/>
      <c r="C69" s="112"/>
      <c r="D69" s="67" t="s">
        <v>101</v>
      </c>
      <c r="E69" s="71">
        <f>E70</f>
        <v>1427.2</v>
      </c>
      <c r="F69" s="71">
        <f t="shared" si="25"/>
        <v>0</v>
      </c>
      <c r="G69" s="71">
        <f t="shared" si="25"/>
        <v>0</v>
      </c>
      <c r="H69" s="71">
        <f t="shared" si="25"/>
        <v>0</v>
      </c>
      <c r="I69" s="71">
        <f t="shared" si="25"/>
        <v>0</v>
      </c>
    </row>
    <row r="70" spans="1:9" x14ac:dyDescent="0.25">
      <c r="A70" s="116">
        <v>3</v>
      </c>
      <c r="B70" s="117"/>
      <c r="C70" s="118"/>
      <c r="D70" s="66" t="s">
        <v>10</v>
      </c>
      <c r="E70" s="73">
        <f>E71</f>
        <v>1427.2</v>
      </c>
      <c r="F70" s="73">
        <f t="shared" si="25"/>
        <v>0</v>
      </c>
      <c r="G70" s="73">
        <f t="shared" si="25"/>
        <v>0</v>
      </c>
      <c r="H70" s="73">
        <f t="shared" si="25"/>
        <v>0</v>
      </c>
      <c r="I70" s="73">
        <f t="shared" si="25"/>
        <v>0</v>
      </c>
    </row>
    <row r="71" spans="1:9" x14ac:dyDescent="0.25">
      <c r="A71" s="116">
        <v>38</v>
      </c>
      <c r="B71" s="117"/>
      <c r="C71" s="118"/>
      <c r="D71" s="66" t="s">
        <v>70</v>
      </c>
      <c r="E71" s="73">
        <v>1427.2</v>
      </c>
      <c r="F71" s="73"/>
      <c r="G71" s="73"/>
      <c r="H71" s="73"/>
      <c r="I71" s="73"/>
    </row>
    <row r="72" spans="1:9" x14ac:dyDescent="0.25">
      <c r="A72" s="125" t="s">
        <v>126</v>
      </c>
      <c r="B72" s="126"/>
      <c r="C72" s="127"/>
      <c r="D72" s="63" t="s">
        <v>127</v>
      </c>
      <c r="E72" s="68">
        <f>E73</f>
        <v>6894.44</v>
      </c>
      <c r="F72" s="68">
        <f t="shared" ref="F72:I74" si="26">F73</f>
        <v>0</v>
      </c>
      <c r="G72" s="68">
        <f t="shared" si="26"/>
        <v>0</v>
      </c>
      <c r="H72" s="68">
        <f t="shared" si="26"/>
        <v>0</v>
      </c>
      <c r="I72" s="68">
        <f t="shared" si="26"/>
        <v>0</v>
      </c>
    </row>
    <row r="73" spans="1:9" x14ac:dyDescent="0.25">
      <c r="A73" s="119" t="s">
        <v>128</v>
      </c>
      <c r="B73" s="120"/>
      <c r="C73" s="121"/>
      <c r="D73" s="64" t="s">
        <v>129</v>
      </c>
      <c r="E73" s="69">
        <f>E74</f>
        <v>6894.44</v>
      </c>
      <c r="F73" s="69">
        <f t="shared" si="26"/>
        <v>0</v>
      </c>
      <c r="G73" s="69">
        <f t="shared" si="26"/>
        <v>0</v>
      </c>
      <c r="H73" s="69">
        <f t="shared" si="26"/>
        <v>0</v>
      </c>
      <c r="I73" s="69">
        <f t="shared" si="26"/>
        <v>0</v>
      </c>
    </row>
    <row r="74" spans="1:9" x14ac:dyDescent="0.25">
      <c r="A74" s="110" t="s">
        <v>106</v>
      </c>
      <c r="B74" s="111"/>
      <c r="C74" s="112"/>
      <c r="D74" s="67" t="s">
        <v>107</v>
      </c>
      <c r="E74" s="71">
        <f>E75</f>
        <v>6894.44</v>
      </c>
      <c r="F74" s="71">
        <f t="shared" si="26"/>
        <v>0</v>
      </c>
      <c r="G74" s="71">
        <f t="shared" si="26"/>
        <v>0</v>
      </c>
      <c r="H74" s="71">
        <f t="shared" si="26"/>
        <v>0</v>
      </c>
      <c r="I74" s="71">
        <f t="shared" si="26"/>
        <v>0</v>
      </c>
    </row>
    <row r="75" spans="1:9" x14ac:dyDescent="0.25">
      <c r="A75" s="113">
        <v>3</v>
      </c>
      <c r="B75" s="114"/>
      <c r="C75" s="115"/>
      <c r="D75" s="66" t="s">
        <v>10</v>
      </c>
      <c r="E75" s="73">
        <f>E77+E76</f>
        <v>6894.44</v>
      </c>
      <c r="F75" s="73">
        <f>F77+F76</f>
        <v>0</v>
      </c>
      <c r="G75" s="73">
        <f t="shared" ref="G75:I75" si="27">G77+G76</f>
        <v>0</v>
      </c>
      <c r="H75" s="73">
        <f t="shared" si="27"/>
        <v>0</v>
      </c>
      <c r="I75" s="73">
        <f t="shared" si="27"/>
        <v>0</v>
      </c>
    </row>
    <row r="76" spans="1:9" x14ac:dyDescent="0.25">
      <c r="A76" s="116">
        <v>31</v>
      </c>
      <c r="B76" s="117"/>
      <c r="C76" s="118"/>
      <c r="D76" s="66" t="s">
        <v>11</v>
      </c>
      <c r="E76" s="73">
        <v>6503.25</v>
      </c>
      <c r="F76" s="73"/>
      <c r="G76" s="73"/>
      <c r="H76" s="73"/>
      <c r="I76" s="73"/>
    </row>
    <row r="77" spans="1:9" x14ac:dyDescent="0.25">
      <c r="A77" s="116">
        <v>32</v>
      </c>
      <c r="B77" s="117"/>
      <c r="C77" s="118"/>
      <c r="D77" s="66" t="s">
        <v>21</v>
      </c>
      <c r="E77" s="73">
        <v>391.19</v>
      </c>
      <c r="F77" s="73"/>
      <c r="G77" s="73"/>
      <c r="H77" s="73"/>
      <c r="I77" s="73"/>
    </row>
    <row r="78" spans="1:9" x14ac:dyDescent="0.25">
      <c r="A78" s="125" t="s">
        <v>130</v>
      </c>
      <c r="B78" s="126"/>
      <c r="C78" s="127"/>
      <c r="D78" s="63" t="s">
        <v>131</v>
      </c>
      <c r="E78" s="68">
        <f>E79</f>
        <v>859.82</v>
      </c>
      <c r="F78" s="68">
        <f t="shared" ref="F78:I81" si="28">F79</f>
        <v>0</v>
      </c>
      <c r="G78" s="68">
        <f t="shared" si="28"/>
        <v>0</v>
      </c>
      <c r="H78" s="68">
        <f t="shared" si="28"/>
        <v>0</v>
      </c>
      <c r="I78" s="68">
        <f t="shared" si="28"/>
        <v>0</v>
      </c>
    </row>
    <row r="79" spans="1:9" x14ac:dyDescent="0.25">
      <c r="A79" s="119" t="s">
        <v>132</v>
      </c>
      <c r="B79" s="120"/>
      <c r="C79" s="121"/>
      <c r="D79" s="64" t="s">
        <v>133</v>
      </c>
      <c r="E79" s="69">
        <f>E80</f>
        <v>859.82</v>
      </c>
      <c r="F79" s="69">
        <f t="shared" si="28"/>
        <v>0</v>
      </c>
      <c r="G79" s="69">
        <f t="shared" si="28"/>
        <v>0</v>
      </c>
      <c r="H79" s="69">
        <f t="shared" si="28"/>
        <v>0</v>
      </c>
      <c r="I79" s="69">
        <f t="shared" si="28"/>
        <v>0</v>
      </c>
    </row>
    <row r="80" spans="1:9" x14ac:dyDescent="0.25">
      <c r="A80" s="110" t="s">
        <v>118</v>
      </c>
      <c r="B80" s="111"/>
      <c r="C80" s="112"/>
      <c r="D80" s="65" t="s">
        <v>119</v>
      </c>
      <c r="E80" s="71">
        <f>E81</f>
        <v>859.82</v>
      </c>
      <c r="F80" s="71">
        <f>F81</f>
        <v>0</v>
      </c>
      <c r="G80" s="71">
        <f t="shared" si="28"/>
        <v>0</v>
      </c>
      <c r="H80" s="71">
        <f t="shared" si="28"/>
        <v>0</v>
      </c>
      <c r="I80" s="71">
        <f t="shared" si="28"/>
        <v>0</v>
      </c>
    </row>
    <row r="81" spans="1:9" x14ac:dyDescent="0.25">
      <c r="A81" s="113">
        <v>3</v>
      </c>
      <c r="B81" s="114"/>
      <c r="C81" s="115"/>
      <c r="D81" s="66" t="s">
        <v>10</v>
      </c>
      <c r="E81" s="73">
        <f>E82</f>
        <v>859.82</v>
      </c>
      <c r="F81" s="73">
        <f>F82</f>
        <v>0</v>
      </c>
      <c r="G81" s="73">
        <f t="shared" si="28"/>
        <v>0</v>
      </c>
      <c r="H81" s="73">
        <f t="shared" si="28"/>
        <v>0</v>
      </c>
      <c r="I81" s="73">
        <f t="shared" si="28"/>
        <v>0</v>
      </c>
    </row>
    <row r="82" spans="1:9" x14ac:dyDescent="0.25">
      <c r="A82" s="116">
        <v>32</v>
      </c>
      <c r="B82" s="117"/>
      <c r="C82" s="118"/>
      <c r="D82" s="66" t="s">
        <v>21</v>
      </c>
      <c r="E82" s="73">
        <v>859.82</v>
      </c>
      <c r="F82" s="73"/>
      <c r="G82" s="73"/>
      <c r="H82" s="73"/>
      <c r="I82" s="73"/>
    </row>
    <row r="83" spans="1:9" x14ac:dyDescent="0.25">
      <c r="A83" s="125" t="s">
        <v>134</v>
      </c>
      <c r="B83" s="126"/>
      <c r="C83" s="127"/>
      <c r="D83" s="63" t="s">
        <v>135</v>
      </c>
      <c r="E83" s="68">
        <f>E84+E101</f>
        <v>38741.519999999997</v>
      </c>
      <c r="F83" s="68">
        <f>F84+F101</f>
        <v>5506</v>
      </c>
      <c r="G83" s="68">
        <f>G84+G101</f>
        <v>0</v>
      </c>
      <c r="H83" s="68">
        <f t="shared" ref="H83:I83" si="29">H84+H101</f>
        <v>0</v>
      </c>
      <c r="I83" s="68">
        <f t="shared" si="29"/>
        <v>0</v>
      </c>
    </row>
    <row r="84" spans="1:9" ht="25.5" x14ac:dyDescent="0.25">
      <c r="A84" s="119" t="s">
        <v>136</v>
      </c>
      <c r="B84" s="120"/>
      <c r="C84" s="121"/>
      <c r="D84" s="64" t="s">
        <v>137</v>
      </c>
      <c r="E84" s="69">
        <f>E85+E89+E93+E97</f>
        <v>18596.96</v>
      </c>
      <c r="F84" s="69">
        <f>F85+F89+F93+F97</f>
        <v>0</v>
      </c>
      <c r="G84" s="69">
        <f t="shared" ref="G84:I84" si="30">G85+G89+G93+G97</f>
        <v>0</v>
      </c>
      <c r="H84" s="69">
        <f t="shared" si="30"/>
        <v>0</v>
      </c>
      <c r="I84" s="69">
        <f t="shared" si="30"/>
        <v>0</v>
      </c>
    </row>
    <row r="85" spans="1:9" x14ac:dyDescent="0.25">
      <c r="A85" s="110" t="s">
        <v>106</v>
      </c>
      <c r="B85" s="111"/>
      <c r="C85" s="112"/>
      <c r="D85" s="65" t="s">
        <v>107</v>
      </c>
      <c r="E85" s="71">
        <f>E86</f>
        <v>7548.94</v>
      </c>
      <c r="F85" s="71">
        <f t="shared" ref="F85:I85" si="31">F86</f>
        <v>0</v>
      </c>
      <c r="G85" s="71">
        <f t="shared" si="31"/>
        <v>0</v>
      </c>
      <c r="H85" s="71">
        <f t="shared" si="31"/>
        <v>0</v>
      </c>
      <c r="I85" s="71">
        <f t="shared" si="31"/>
        <v>0</v>
      </c>
    </row>
    <row r="86" spans="1:9" x14ac:dyDescent="0.25">
      <c r="A86" s="113">
        <v>3</v>
      </c>
      <c r="B86" s="114"/>
      <c r="C86" s="115"/>
      <c r="D86" s="66" t="s">
        <v>10</v>
      </c>
      <c r="E86" s="73">
        <f>E88+E87</f>
        <v>7548.94</v>
      </c>
      <c r="F86" s="73">
        <f>F88+F87</f>
        <v>0</v>
      </c>
      <c r="G86" s="73">
        <f t="shared" ref="G86:I86" si="32">G88+G87</f>
        <v>0</v>
      </c>
      <c r="H86" s="73">
        <f t="shared" si="32"/>
        <v>0</v>
      </c>
      <c r="I86" s="73">
        <f t="shared" si="32"/>
        <v>0</v>
      </c>
    </row>
    <row r="87" spans="1:9" x14ac:dyDescent="0.25">
      <c r="A87" s="116">
        <v>31</v>
      </c>
      <c r="B87" s="117"/>
      <c r="C87" s="118"/>
      <c r="D87" s="66" t="s">
        <v>11</v>
      </c>
      <c r="E87" s="73">
        <f>3925.12+1100+1656.04</f>
        <v>6681.16</v>
      </c>
      <c r="F87" s="73"/>
      <c r="G87" s="73"/>
      <c r="H87" s="73"/>
      <c r="I87" s="73"/>
    </row>
    <row r="88" spans="1:9" x14ac:dyDescent="0.25">
      <c r="A88" s="116">
        <v>32</v>
      </c>
      <c r="B88" s="117"/>
      <c r="C88" s="118"/>
      <c r="D88" s="66" t="s">
        <v>21</v>
      </c>
      <c r="E88" s="73">
        <v>867.78</v>
      </c>
      <c r="F88" s="73"/>
      <c r="G88" s="73"/>
      <c r="H88" s="73"/>
      <c r="I88" s="73"/>
    </row>
    <row r="89" spans="1:9" x14ac:dyDescent="0.25">
      <c r="A89" s="110" t="s">
        <v>138</v>
      </c>
      <c r="B89" s="111"/>
      <c r="C89" s="112"/>
      <c r="D89" s="65" t="s">
        <v>139</v>
      </c>
      <c r="E89" s="71">
        <f>E90</f>
        <v>0</v>
      </c>
      <c r="F89" s="71">
        <f>F90</f>
        <v>0</v>
      </c>
      <c r="G89" s="71">
        <f t="shared" ref="G89:I89" si="33">G90</f>
        <v>0</v>
      </c>
      <c r="H89" s="71">
        <f t="shared" si="33"/>
        <v>0</v>
      </c>
      <c r="I89" s="71">
        <f t="shared" si="33"/>
        <v>0</v>
      </c>
    </row>
    <row r="90" spans="1:9" x14ac:dyDescent="0.25">
      <c r="A90" s="113">
        <v>3</v>
      </c>
      <c r="B90" s="114"/>
      <c r="C90" s="115"/>
      <c r="D90" s="66" t="s">
        <v>10</v>
      </c>
      <c r="E90" s="73">
        <f>E91+E92</f>
        <v>0</v>
      </c>
      <c r="F90" s="73">
        <f>F91+F92</f>
        <v>0</v>
      </c>
      <c r="G90" s="73">
        <f t="shared" ref="G90:I90" si="34">G91+G92</f>
        <v>0</v>
      </c>
      <c r="H90" s="73">
        <f t="shared" si="34"/>
        <v>0</v>
      </c>
      <c r="I90" s="73">
        <f t="shared" si="34"/>
        <v>0</v>
      </c>
    </row>
    <row r="91" spans="1:9" x14ac:dyDescent="0.25">
      <c r="A91" s="116">
        <v>31</v>
      </c>
      <c r="B91" s="117"/>
      <c r="C91" s="118"/>
      <c r="D91" s="66" t="s">
        <v>11</v>
      </c>
      <c r="E91" s="73"/>
      <c r="F91" s="73"/>
      <c r="G91" s="73"/>
      <c r="H91" s="73"/>
      <c r="I91" s="73"/>
    </row>
    <row r="92" spans="1:9" x14ac:dyDescent="0.25">
      <c r="A92" s="116">
        <v>32</v>
      </c>
      <c r="B92" s="117"/>
      <c r="C92" s="118"/>
      <c r="D92" s="66" t="s">
        <v>21</v>
      </c>
      <c r="E92" s="73"/>
      <c r="F92" s="73"/>
      <c r="G92" s="73"/>
      <c r="H92" s="73"/>
      <c r="I92" s="73"/>
    </row>
    <row r="93" spans="1:9" x14ac:dyDescent="0.25">
      <c r="A93" s="110" t="s">
        <v>100</v>
      </c>
      <c r="B93" s="111"/>
      <c r="C93" s="112"/>
      <c r="D93" s="65" t="s">
        <v>101</v>
      </c>
      <c r="E93" s="71">
        <f>E94</f>
        <v>1557.6399999999999</v>
      </c>
      <c r="F93" s="71">
        <f>F94</f>
        <v>0</v>
      </c>
      <c r="G93" s="71">
        <f t="shared" ref="G93:I93" si="35">G94</f>
        <v>0</v>
      </c>
      <c r="H93" s="71">
        <f t="shared" si="35"/>
        <v>0</v>
      </c>
      <c r="I93" s="71">
        <f t="shared" si="35"/>
        <v>0</v>
      </c>
    </row>
    <row r="94" spans="1:9" x14ac:dyDescent="0.25">
      <c r="A94" s="113">
        <v>3</v>
      </c>
      <c r="B94" s="114"/>
      <c r="C94" s="115"/>
      <c r="D94" s="66" t="s">
        <v>10</v>
      </c>
      <c r="E94" s="73">
        <f>E95+E96</f>
        <v>1557.6399999999999</v>
      </c>
      <c r="F94" s="73">
        <f>F95+F96</f>
        <v>0</v>
      </c>
      <c r="G94" s="73">
        <f t="shared" ref="G94:I94" si="36">G95+G96</f>
        <v>0</v>
      </c>
      <c r="H94" s="73">
        <f t="shared" si="36"/>
        <v>0</v>
      </c>
      <c r="I94" s="73">
        <f t="shared" si="36"/>
        <v>0</v>
      </c>
    </row>
    <row r="95" spans="1:9" x14ac:dyDescent="0.25">
      <c r="A95" s="116">
        <v>31</v>
      </c>
      <c r="B95" s="117"/>
      <c r="C95" s="118"/>
      <c r="D95" s="66" t="s">
        <v>11</v>
      </c>
      <c r="E95" s="73">
        <f>1204.3+353.34</f>
        <v>1557.6399999999999</v>
      </c>
      <c r="F95" s="73"/>
      <c r="G95" s="73"/>
      <c r="H95" s="73"/>
      <c r="I95" s="73"/>
    </row>
    <row r="96" spans="1:9" x14ac:dyDescent="0.25">
      <c r="A96" s="116">
        <v>32</v>
      </c>
      <c r="B96" s="117"/>
      <c r="C96" s="118"/>
      <c r="D96" s="66" t="s">
        <v>21</v>
      </c>
      <c r="E96" s="73"/>
      <c r="F96" s="73"/>
      <c r="G96" s="73"/>
      <c r="H96" s="73"/>
      <c r="I96" s="73"/>
    </row>
    <row r="97" spans="1:9" x14ac:dyDescent="0.25">
      <c r="A97" s="110" t="s">
        <v>140</v>
      </c>
      <c r="B97" s="111"/>
      <c r="C97" s="112"/>
      <c r="D97" s="65" t="s">
        <v>141</v>
      </c>
      <c r="E97" s="71">
        <f>E98</f>
        <v>9490.3799999999992</v>
      </c>
      <c r="F97" s="71">
        <f>F98</f>
        <v>0</v>
      </c>
      <c r="G97" s="71">
        <f t="shared" ref="G97:I97" si="37">G98</f>
        <v>0</v>
      </c>
      <c r="H97" s="71">
        <f t="shared" si="37"/>
        <v>0</v>
      </c>
      <c r="I97" s="71">
        <f t="shared" si="37"/>
        <v>0</v>
      </c>
    </row>
    <row r="98" spans="1:9" x14ac:dyDescent="0.25">
      <c r="A98" s="113">
        <v>3</v>
      </c>
      <c r="B98" s="114"/>
      <c r="C98" s="115"/>
      <c r="D98" s="66" t="s">
        <v>10</v>
      </c>
      <c r="E98" s="73">
        <f>E99+E100</f>
        <v>9490.3799999999992</v>
      </c>
      <c r="F98" s="73">
        <f>F99+F100</f>
        <v>0</v>
      </c>
      <c r="G98" s="73">
        <f t="shared" ref="G98:I98" si="38">G99+G100</f>
        <v>0</v>
      </c>
      <c r="H98" s="73">
        <f t="shared" si="38"/>
        <v>0</v>
      </c>
      <c r="I98" s="73">
        <f t="shared" si="38"/>
        <v>0</v>
      </c>
    </row>
    <row r="99" spans="1:9" x14ac:dyDescent="0.25">
      <c r="A99" s="116">
        <v>31</v>
      </c>
      <c r="B99" s="117"/>
      <c r="C99" s="118"/>
      <c r="D99" s="66" t="s">
        <v>11</v>
      </c>
      <c r="E99" s="73">
        <f>9144.48+345.9</f>
        <v>9490.3799999999992</v>
      </c>
      <c r="F99" s="73"/>
      <c r="G99" s="73"/>
      <c r="H99" s="73"/>
      <c r="I99" s="73"/>
    </row>
    <row r="100" spans="1:9" x14ac:dyDescent="0.25">
      <c r="A100" s="116">
        <v>32</v>
      </c>
      <c r="B100" s="117"/>
      <c r="C100" s="118"/>
      <c r="D100" s="66" t="s">
        <v>21</v>
      </c>
      <c r="E100" s="73"/>
      <c r="F100" s="73"/>
      <c r="G100" s="73"/>
      <c r="H100" s="73"/>
      <c r="I100" s="73"/>
    </row>
    <row r="101" spans="1:9" ht="25.5" x14ac:dyDescent="0.25">
      <c r="A101" s="119" t="s">
        <v>142</v>
      </c>
      <c r="B101" s="120"/>
      <c r="C101" s="121"/>
      <c r="D101" s="64" t="s">
        <v>143</v>
      </c>
      <c r="E101" s="69">
        <f>E102+E105+E108</f>
        <v>20144.559999999998</v>
      </c>
      <c r="F101" s="69">
        <f t="shared" ref="F101:I101" si="39">F102+F105+F108</f>
        <v>5506</v>
      </c>
      <c r="G101" s="69">
        <f t="shared" si="39"/>
        <v>0</v>
      </c>
      <c r="H101" s="69">
        <f t="shared" si="39"/>
        <v>0</v>
      </c>
      <c r="I101" s="69">
        <f t="shared" si="39"/>
        <v>0</v>
      </c>
    </row>
    <row r="102" spans="1:9" x14ac:dyDescent="0.25">
      <c r="A102" s="110" t="s">
        <v>110</v>
      </c>
      <c r="B102" s="111"/>
      <c r="C102" s="112"/>
      <c r="D102" s="84" t="s">
        <v>111</v>
      </c>
      <c r="E102" s="71">
        <f>E103</f>
        <v>5414.7699999999995</v>
      </c>
      <c r="F102" s="71">
        <f t="shared" ref="F102:I103" si="40">F103</f>
        <v>0</v>
      </c>
      <c r="G102" s="71">
        <f t="shared" si="40"/>
        <v>0</v>
      </c>
      <c r="H102" s="71">
        <f t="shared" si="40"/>
        <v>0</v>
      </c>
      <c r="I102" s="71">
        <f t="shared" si="40"/>
        <v>0</v>
      </c>
    </row>
    <row r="103" spans="1:9" x14ac:dyDescent="0.25">
      <c r="A103" s="113">
        <v>3</v>
      </c>
      <c r="B103" s="114"/>
      <c r="C103" s="115"/>
      <c r="D103" s="66" t="s">
        <v>10</v>
      </c>
      <c r="E103" s="73">
        <f>E104</f>
        <v>5414.7699999999995</v>
      </c>
      <c r="F103" s="73">
        <f t="shared" si="40"/>
        <v>0</v>
      </c>
      <c r="G103" s="73">
        <f t="shared" si="40"/>
        <v>0</v>
      </c>
      <c r="H103" s="73">
        <f t="shared" si="40"/>
        <v>0</v>
      </c>
      <c r="I103" s="73">
        <f t="shared" si="40"/>
        <v>0</v>
      </c>
    </row>
    <row r="104" spans="1:9" x14ac:dyDescent="0.25">
      <c r="A104" s="116">
        <v>32</v>
      </c>
      <c r="B104" s="117"/>
      <c r="C104" s="118"/>
      <c r="D104" s="66" t="s">
        <v>21</v>
      </c>
      <c r="E104" s="73">
        <f>4334.23+1080.54</f>
        <v>5414.7699999999995</v>
      </c>
      <c r="F104" s="73"/>
      <c r="G104" s="73"/>
      <c r="H104" s="73"/>
      <c r="I104" s="73"/>
    </row>
    <row r="105" spans="1:9" x14ac:dyDescent="0.25">
      <c r="A105" s="110" t="s">
        <v>118</v>
      </c>
      <c r="B105" s="111"/>
      <c r="C105" s="112"/>
      <c r="D105" s="65" t="s">
        <v>119</v>
      </c>
      <c r="E105" s="71">
        <f>E106</f>
        <v>14729.789999999999</v>
      </c>
      <c r="F105" s="71">
        <f t="shared" ref="F105:I109" si="41">F106</f>
        <v>0</v>
      </c>
      <c r="G105" s="71">
        <f t="shared" si="41"/>
        <v>0</v>
      </c>
      <c r="H105" s="71">
        <f t="shared" si="41"/>
        <v>0</v>
      </c>
      <c r="I105" s="71">
        <f t="shared" si="41"/>
        <v>0</v>
      </c>
    </row>
    <row r="106" spans="1:9" x14ac:dyDescent="0.25">
      <c r="A106" s="113">
        <v>3</v>
      </c>
      <c r="B106" s="114"/>
      <c r="C106" s="115"/>
      <c r="D106" s="66" t="s">
        <v>10</v>
      </c>
      <c r="E106" s="73">
        <f>E107</f>
        <v>14729.789999999999</v>
      </c>
      <c r="F106" s="73">
        <f t="shared" si="41"/>
        <v>0</v>
      </c>
      <c r="G106" s="73">
        <f t="shared" si="41"/>
        <v>0</v>
      </c>
      <c r="H106" s="73">
        <f t="shared" si="41"/>
        <v>0</v>
      </c>
      <c r="I106" s="73">
        <f t="shared" si="41"/>
        <v>0</v>
      </c>
    </row>
    <row r="107" spans="1:9" x14ac:dyDescent="0.25">
      <c r="A107" s="116">
        <v>32</v>
      </c>
      <c r="B107" s="117"/>
      <c r="C107" s="118"/>
      <c r="D107" s="66" t="s">
        <v>21</v>
      </c>
      <c r="E107" s="73">
        <f>10072.8+4656.99</f>
        <v>14729.789999999999</v>
      </c>
      <c r="F107" s="73"/>
      <c r="G107" s="73"/>
      <c r="H107" s="73"/>
      <c r="I107" s="73"/>
    </row>
    <row r="108" spans="1:9" x14ac:dyDescent="0.25">
      <c r="A108" s="110" t="s">
        <v>140</v>
      </c>
      <c r="B108" s="111"/>
      <c r="C108" s="112"/>
      <c r="D108" s="84" t="s">
        <v>141</v>
      </c>
      <c r="E108" s="71">
        <f>E109</f>
        <v>0</v>
      </c>
      <c r="F108" s="71">
        <f t="shared" si="41"/>
        <v>5506</v>
      </c>
      <c r="G108" s="71">
        <f t="shared" si="41"/>
        <v>0</v>
      </c>
      <c r="H108" s="71">
        <f t="shared" si="41"/>
        <v>0</v>
      </c>
      <c r="I108" s="71">
        <f t="shared" si="41"/>
        <v>0</v>
      </c>
    </row>
    <row r="109" spans="1:9" x14ac:dyDescent="0.25">
      <c r="A109" s="113">
        <v>3</v>
      </c>
      <c r="B109" s="114"/>
      <c r="C109" s="115"/>
      <c r="D109" s="85" t="s">
        <v>10</v>
      </c>
      <c r="E109" s="73">
        <f>E110</f>
        <v>0</v>
      </c>
      <c r="F109" s="73">
        <f t="shared" si="41"/>
        <v>5506</v>
      </c>
      <c r="G109" s="73">
        <f t="shared" si="41"/>
        <v>0</v>
      </c>
      <c r="H109" s="73">
        <f t="shared" si="41"/>
        <v>0</v>
      </c>
      <c r="I109" s="73">
        <f t="shared" si="41"/>
        <v>0</v>
      </c>
    </row>
    <row r="110" spans="1:9" x14ac:dyDescent="0.25">
      <c r="A110" s="116">
        <v>32</v>
      </c>
      <c r="B110" s="117"/>
      <c r="C110" s="118"/>
      <c r="D110" s="85" t="s">
        <v>21</v>
      </c>
      <c r="E110" s="73"/>
      <c r="F110" s="73">
        <v>5506</v>
      </c>
      <c r="G110" s="73"/>
      <c r="H110" s="73"/>
      <c r="I110" s="73"/>
    </row>
  </sheetData>
  <mergeCells count="108">
    <mergeCell ref="A105:C105"/>
    <mergeCell ref="A106:C106"/>
    <mergeCell ref="A107:C107"/>
    <mergeCell ref="A52:C52"/>
    <mergeCell ref="A53:C53"/>
    <mergeCell ref="A102:C102"/>
    <mergeCell ref="A103:C103"/>
    <mergeCell ref="A104:C104"/>
    <mergeCell ref="A96:C96"/>
    <mergeCell ref="A97:C97"/>
    <mergeCell ref="A98:C98"/>
    <mergeCell ref="A99:C99"/>
    <mergeCell ref="A100:C100"/>
    <mergeCell ref="A101:C101"/>
    <mergeCell ref="A90:C90"/>
    <mergeCell ref="A91:C91"/>
    <mergeCell ref="A92:C92"/>
    <mergeCell ref="A93:C93"/>
    <mergeCell ref="A94:C94"/>
    <mergeCell ref="A95:C95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72:C72"/>
    <mergeCell ref="A73:C73"/>
    <mergeCell ref="A74:C74"/>
    <mergeCell ref="A75:C75"/>
    <mergeCell ref="A76:C76"/>
    <mergeCell ref="A77:C77"/>
    <mergeCell ref="A66:C66"/>
    <mergeCell ref="A67:C67"/>
    <mergeCell ref="A68:C68"/>
    <mergeCell ref="A69:C69"/>
    <mergeCell ref="A70:C70"/>
    <mergeCell ref="A71:C71"/>
    <mergeCell ref="A60:C60"/>
    <mergeCell ref="A61:C61"/>
    <mergeCell ref="A62:C62"/>
    <mergeCell ref="A63:C63"/>
    <mergeCell ref="A64:C64"/>
    <mergeCell ref="A65:C65"/>
    <mergeCell ref="A58:C58"/>
    <mergeCell ref="A59:C59"/>
    <mergeCell ref="A49:C49"/>
    <mergeCell ref="A50:C50"/>
    <mergeCell ref="A51:C51"/>
    <mergeCell ref="A54:C54"/>
    <mergeCell ref="A55:C55"/>
    <mergeCell ref="A57:C57"/>
    <mergeCell ref="A56:C56"/>
    <mergeCell ref="A43:C43"/>
    <mergeCell ref="A44:C44"/>
    <mergeCell ref="A45:C45"/>
    <mergeCell ref="A46:C46"/>
    <mergeCell ref="A47:C47"/>
    <mergeCell ref="A48:C48"/>
    <mergeCell ref="A36:C36"/>
    <mergeCell ref="A37:C37"/>
    <mergeCell ref="A38:C38"/>
    <mergeCell ref="A39:C39"/>
    <mergeCell ref="A40:C40"/>
    <mergeCell ref="A41:C41"/>
    <mergeCell ref="A42:C42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08:C108"/>
    <mergeCell ref="A109:C109"/>
    <mergeCell ref="A110:C110"/>
    <mergeCell ref="A9:C9"/>
    <mergeCell ref="A10:C10"/>
    <mergeCell ref="A11:C11"/>
    <mergeCell ref="A12:C12"/>
    <mergeCell ref="A13:C13"/>
    <mergeCell ref="A1:I1"/>
    <mergeCell ref="A3:I3"/>
    <mergeCell ref="A5:C5"/>
    <mergeCell ref="A6:C6"/>
    <mergeCell ref="A7:C7"/>
    <mergeCell ref="A8:C8"/>
    <mergeCell ref="A18:C18"/>
    <mergeCell ref="A19:C19"/>
    <mergeCell ref="A20:C20"/>
    <mergeCell ref="A21:C21"/>
    <mergeCell ref="A22:C22"/>
    <mergeCell ref="A23:C23"/>
    <mergeCell ref="A14:C14"/>
    <mergeCell ref="A15:C15"/>
    <mergeCell ref="A16:C16"/>
    <mergeCell ref="A17:C17"/>
  </mergeCells>
  <pageMargins left="0.70866141732283472" right="0.70866141732283472" top="0.74803149606299213" bottom="0.74803149606299213" header="0.31496062992125984" footer="0.31496062992125984"/>
  <pageSetup paperSize="9" scale="49" fitToHeight="0" orientation="portrait" horizontalDpi="300" verticalDpi="300" r:id="rId1"/>
  <ignoredErrors>
    <ignoredError sqref="E14:E15 F32:F34 F58 E35 E47 E50 E38 E52 E58 E60:E62 F83 F85:F86 F64:F66 F68:F70 F78:F80 F89:F90 F93:F94 F97:F98 F35 F37:F38 E44 F60:F62 F72:F74 E17:E19 E104 E107 G59 H45:I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Racunovodja</cp:lastModifiedBy>
  <cp:lastPrinted>2024-10-07T09:03:21Z</cp:lastPrinted>
  <dcterms:created xsi:type="dcterms:W3CDTF">2022-08-12T12:51:27Z</dcterms:created>
  <dcterms:modified xsi:type="dcterms:W3CDTF">2024-10-07T09:08:21Z</dcterms:modified>
</cp:coreProperties>
</file>