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cunovodja\Desktop\Poslovanje\Fin. izvještaji, izvršenje, rebalans, trogodišnji planovi, plan nabave\Rebalans\Rebalans 1 - 2024\"/>
    </mc:Choice>
  </mc:AlternateContent>
  <bookViews>
    <workbookView xWindow="0" yWindow="0" windowWidth="28800" windowHeight="12210" tabRatio="688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11" r:id="rId7"/>
  </sheets>
  <definedNames>
    <definedName name="_xlnm.Print_Area" localSheetId="1">' Račun prihoda i rashoda'!$A$1:$F$33</definedName>
    <definedName name="_xlnm.Print_Area" localSheetId="2">'Prihodi i rashodi po izvorima'!$A$1:$D$36</definedName>
    <definedName name="_xlnm.Print_Area" localSheetId="4">'Račun financiranja'!$A$1:$F$17</definedName>
    <definedName name="_xlnm.Print_Area" localSheetId="0">SAŽETAK!$A$1:$H$43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3" i="11" l="1"/>
  <c r="F37" i="11"/>
  <c r="G37" i="11"/>
  <c r="G34" i="11" s="1"/>
  <c r="G36" i="11"/>
  <c r="G35" i="11" s="1"/>
  <c r="G38" i="11"/>
  <c r="F35" i="11"/>
  <c r="E35" i="11"/>
  <c r="F33" i="11"/>
  <c r="G31" i="11"/>
  <c r="F20" i="11"/>
  <c r="F15" i="11"/>
  <c r="G28" i="11"/>
  <c r="F28" i="11" s="1"/>
  <c r="G25" i="11"/>
  <c r="G19" i="11"/>
  <c r="C27" i="8"/>
  <c r="D27" i="8"/>
  <c r="B27" i="8"/>
  <c r="C36" i="8"/>
  <c r="D35" i="8"/>
  <c r="C35" i="8" s="1"/>
  <c r="C34" i="8" s="1"/>
  <c r="B35" i="8"/>
  <c r="B34" i="8"/>
  <c r="C33" i="8"/>
  <c r="C32" i="8"/>
  <c r="C30" i="8" s="1"/>
  <c r="C31" i="8"/>
  <c r="D30" i="8"/>
  <c r="B30" i="8"/>
  <c r="C29" i="8"/>
  <c r="C28" i="8" s="1"/>
  <c r="D28" i="8"/>
  <c r="B28" i="8"/>
  <c r="D21" i="8"/>
  <c r="D20" i="8" s="1"/>
  <c r="F33" i="3"/>
  <c r="F30" i="3"/>
  <c r="F15" i="3"/>
  <c r="G40" i="10"/>
  <c r="D34" i="8" l="1"/>
  <c r="G39" i="10"/>
  <c r="F41" i="10"/>
  <c r="G31" i="10"/>
  <c r="C15" i="5"/>
  <c r="C22" i="8"/>
  <c r="C18" i="8"/>
  <c r="C19" i="8"/>
  <c r="C17" i="8"/>
  <c r="C15" i="8"/>
  <c r="E33" i="3"/>
  <c r="E23" i="3"/>
  <c r="E16" i="3"/>
  <c r="E17" i="3"/>
  <c r="E18" i="3"/>
  <c r="E20" i="3"/>
  <c r="E21" i="3"/>
  <c r="H16" i="10" l="1"/>
  <c r="G14" i="10"/>
  <c r="H12" i="10"/>
  <c r="D19" i="3" l="1"/>
  <c r="F19" i="3"/>
  <c r="E19" i="3" s="1"/>
  <c r="F13" i="10" l="1"/>
  <c r="G13" i="10" s="1"/>
  <c r="G12" i="10" s="1"/>
  <c r="F17" i="10" l="1"/>
  <c r="G17" i="10" s="1"/>
  <c r="G30" i="11"/>
  <c r="E31" i="11"/>
  <c r="G24" i="11"/>
  <c r="E25" i="11"/>
  <c r="F36" i="11"/>
  <c r="E36" i="11"/>
  <c r="E19" i="11"/>
  <c r="F19" i="11" s="1"/>
  <c r="B21" i="8"/>
  <c r="B20" i="8" s="1"/>
  <c r="F32" i="3"/>
  <c r="D32" i="3"/>
  <c r="E32" i="3"/>
  <c r="D31" i="3"/>
  <c r="D30" i="3"/>
  <c r="E30" i="3" s="1"/>
  <c r="D15" i="3"/>
  <c r="E15" i="3" s="1"/>
  <c r="E24" i="11" l="1"/>
  <c r="E23" i="11" s="1"/>
  <c r="F25" i="11"/>
  <c r="F24" i="11" s="1"/>
  <c r="E30" i="11"/>
  <c r="F31" i="11"/>
  <c r="F30" i="11" s="1"/>
  <c r="F31" i="3"/>
  <c r="E31" i="3" s="1"/>
  <c r="C21" i="8"/>
  <c r="C20" i="8" s="1"/>
  <c r="F16" i="10"/>
  <c r="G16" i="10" s="1"/>
  <c r="E42" i="11"/>
  <c r="E41" i="11" s="1"/>
  <c r="E40" i="11" s="1"/>
  <c r="E39" i="11" s="1"/>
  <c r="F42" i="11"/>
  <c r="F41" i="11" s="1"/>
  <c r="F40" i="11" s="1"/>
  <c r="F39" i="11" s="1"/>
  <c r="G42" i="11"/>
  <c r="G41" i="11" s="1"/>
  <c r="G40" i="11" s="1"/>
  <c r="G39" i="11" s="1"/>
  <c r="E34" i="11"/>
  <c r="F34" i="11"/>
  <c r="E37" i="11"/>
  <c r="G32" i="11"/>
  <c r="G29" i="11" s="1"/>
  <c r="F32" i="11"/>
  <c r="F29" i="11" s="1"/>
  <c r="E32" i="11"/>
  <c r="E29" i="11" s="1"/>
  <c r="G27" i="11"/>
  <c r="G26" i="11" s="1"/>
  <c r="F27" i="11"/>
  <c r="F26" i="11" s="1"/>
  <c r="E27" i="11"/>
  <c r="E26" i="11" s="1"/>
  <c r="G23" i="11"/>
  <c r="G22" i="11" s="1"/>
  <c r="F23" i="11"/>
  <c r="G18" i="11"/>
  <c r="G17" i="11" s="1"/>
  <c r="G16" i="11" s="1"/>
  <c r="F18" i="11"/>
  <c r="F17" i="11" s="1"/>
  <c r="F16" i="11" s="1"/>
  <c r="E18" i="11"/>
  <c r="E17" i="11" s="1"/>
  <c r="E16" i="11" s="1"/>
  <c r="G14" i="11"/>
  <c r="G13" i="11" s="1"/>
  <c r="G12" i="11" s="1"/>
  <c r="F14" i="11"/>
  <c r="E14" i="11"/>
  <c r="E13" i="11" s="1"/>
  <c r="E12" i="11" s="1"/>
  <c r="F22" i="11" l="1"/>
  <c r="F21" i="11" s="1"/>
  <c r="E22" i="11"/>
  <c r="E21" i="11" s="1"/>
  <c r="F13" i="11"/>
  <c r="F12" i="11" s="1"/>
  <c r="F11" i="11" s="1"/>
  <c r="G11" i="11"/>
  <c r="E11" i="11"/>
  <c r="G21" i="11"/>
  <c r="G10" i="11" s="1"/>
  <c r="E10" i="11" l="1"/>
  <c r="E9" i="11" s="1"/>
  <c r="F10" i="11"/>
  <c r="F9" i="11" s="1"/>
  <c r="G9" i="11"/>
  <c r="D14" i="5"/>
  <c r="D13" i="5" s="1"/>
  <c r="C14" i="5"/>
  <c r="C13" i="5" s="1"/>
  <c r="B14" i="5"/>
  <c r="B13" i="5" s="1"/>
  <c r="D16" i="8"/>
  <c r="C16" i="8"/>
  <c r="B16" i="8"/>
  <c r="D14" i="8"/>
  <c r="D13" i="8" s="1"/>
  <c r="C14" i="8"/>
  <c r="C13" i="8" s="1"/>
  <c r="B14" i="8"/>
  <c r="B13" i="8" s="1"/>
  <c r="D29" i="3"/>
  <c r="D28" i="3" s="1"/>
  <c r="E29" i="3"/>
  <c r="E28" i="3" s="1"/>
  <c r="F29" i="3"/>
  <c r="F28" i="3" s="1"/>
  <c r="D14" i="3"/>
  <c r="E14" i="3"/>
  <c r="F14" i="3"/>
  <c r="F22" i="3"/>
  <c r="E22" i="3"/>
  <c r="D22" i="3"/>
  <c r="D13" i="3" l="1"/>
  <c r="E13" i="3"/>
  <c r="F13" i="3"/>
  <c r="H25" i="10" l="1"/>
  <c r="G25" i="10"/>
  <c r="F25" i="10"/>
  <c r="H15" i="10"/>
  <c r="G15" i="10"/>
  <c r="F15" i="10"/>
  <c r="F12" i="10"/>
  <c r="H18" i="10" l="1"/>
  <c r="H26" i="10" s="1"/>
  <c r="G18" i="10"/>
  <c r="G26" i="10" s="1"/>
  <c r="F18" i="10"/>
  <c r="F26" i="10" s="1"/>
  <c r="F32" i="10" s="1"/>
  <c r="F33" i="10" s="1"/>
  <c r="G41" i="10"/>
</calcChain>
</file>

<file path=xl/sharedStrings.xml><?xml version="1.0" encoding="utf-8"?>
<sst xmlns="http://schemas.openxmlformats.org/spreadsheetml/2006/main" count="224" uniqueCount="116">
  <si>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</si>
  <si>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</si>
  <si>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</si>
  <si>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</si>
  <si>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</si>
  <si>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</si>
  <si>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</si>
  <si>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</si>
  <si>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Prihodi od prodaje nefinancijske imovine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</si>
  <si>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</si>
  <si>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</si>
  <si>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</si>
  <si>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</si>
  <si>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</si>
  <si>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</si>
  <si>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</si>
  <si>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</si>
  <si>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</si>
  <si>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</si>
  <si>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</si>
  <si>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</si>
  <si>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</si>
  <si>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</si>
  <si>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</si>
  <si>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B) SAŽETAK RAČUNA FINANCIRANJA</t>
  </si>
  <si>
    <t>Prihodi od prodaje proizvedene dugotrajne imovine</t>
  </si>
  <si>
    <t>Prihodi iz nadležnog proračuna i od HZZO-a temeljem ugovornih obveza</t>
  </si>
  <si>
    <t>Rashodi za nabavu proizvedene dugotrajne imovine</t>
  </si>
  <si>
    <t>Naziv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</si>
  <si>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</si>
  <si>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</si>
  <si>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</si>
  <si>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</si>
  <si>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</si>
  <si>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</si>
  <si>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</si>
  <si>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</si>
  <si>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</si>
  <si>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</si>
  <si>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</si>
  <si>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5 Pomoći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</si>
  <si>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</si>
  <si>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</si>
  <si>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</si>
  <si>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</si>
  <si>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</si>
  <si>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</si>
  <si>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</si>
  <si>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</si>
  <si>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</si>
  <si>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</si>
  <si>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</si>
  <si>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</si>
  <si>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</si>
  <si>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</si>
  <si>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</si>
  <si>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</si>
  <si>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</si>
  <si>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</si>
  <si>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</si>
  <si>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Pomoći iz inozemstva i od subjekta unutar općeg proračuna</t>
  </si>
  <si>
    <t>Prihodi od upravnih i administrativnih pristojbi, pristojbi po posebnim propisima i naknadama</t>
  </si>
  <si>
    <t>Prihodi od prodaje proizvoda i robe te pruženih usluga i prihodi od donacija</t>
  </si>
  <si>
    <t>Vlastiti izvori</t>
  </si>
  <si>
    <t>Višak prihoda SŠ</t>
  </si>
  <si>
    <t>Prihodi od prodaje neproizvedene dugotrajne imovine</t>
  </si>
  <si>
    <t xml:space="preserve">  31 Vlastiti prihodi - korisnici</t>
  </si>
  <si>
    <t>4 Prihod za posebne namjene</t>
  </si>
  <si>
    <t xml:space="preserve">  41 Prihod za posebne namjene</t>
  </si>
  <si>
    <t xml:space="preserve">  42 Višak sredstava SŠ</t>
  </si>
  <si>
    <t xml:space="preserve">  45 F.P. i dod.udio u por. na dohodak</t>
  </si>
  <si>
    <t xml:space="preserve">  51 Državni proračun</t>
  </si>
  <si>
    <t xml:space="preserve">  54 Pomoći iz inozemstva (EU)</t>
  </si>
  <si>
    <t>09 OBRAZOVANJE</t>
  </si>
  <si>
    <t>0922 Više srednjoškolsko obrazovanje</t>
  </si>
  <si>
    <t>PROGRAM 2204</t>
  </si>
  <si>
    <t>SREDNJE ŠKOLSTVO - STANDARD</t>
  </si>
  <si>
    <t>Aktivnost A2204-01</t>
  </si>
  <si>
    <t>Djelatnost srednjih škola</t>
  </si>
  <si>
    <t>Izvor financiranja 45</t>
  </si>
  <si>
    <t>F.P. i dodatni udio u porezu na dohodak</t>
  </si>
  <si>
    <t>Aktivnost A2204-07</t>
  </si>
  <si>
    <t>Administracija i upravljanje</t>
  </si>
  <si>
    <t>Izvor financiranja 51</t>
  </si>
  <si>
    <t>Državni proračun</t>
  </si>
  <si>
    <t>PROGRAM 2205</t>
  </si>
  <si>
    <t>SREDNJE ŠKOLSTVO - IZNAD STANDARD</t>
  </si>
  <si>
    <t>Aktivnost A2205-012</t>
  </si>
  <si>
    <t>Podizanje kvalitete i standarda u školstvu</t>
  </si>
  <si>
    <t>Izvor financiranja 31</t>
  </si>
  <si>
    <t>Vlastiti prihodi - korisnici</t>
  </si>
  <si>
    <t>Izvor financiranja 41</t>
  </si>
  <si>
    <t>Prihodi za posebne namjene</t>
  </si>
  <si>
    <t>Izvor financiranja 42</t>
  </si>
  <si>
    <t>Višak prihoda poslovanja</t>
  </si>
  <si>
    <t>PROGRAM 4306-03</t>
  </si>
  <si>
    <t>NACIONALNI EU PROJEKTI</t>
  </si>
  <si>
    <t>Izvor financiranja 54</t>
  </si>
  <si>
    <t>Pomoći iz inozemstva</t>
  </si>
  <si>
    <t>Tekući projekt T4306-16</t>
  </si>
  <si>
    <t>Projekt Erasmus+ Različiti zajedno</t>
  </si>
  <si>
    <t>RAZDJEL 030</t>
  </si>
  <si>
    <t>UPRAVNI ODJEL ZA OBRAZOVANJE, KULTURU I ŠPORT</t>
  </si>
  <si>
    <t>GLAVA 030-05</t>
  </si>
  <si>
    <t>SREDNJOŠKOLSKO OBRZOVANJE</t>
  </si>
  <si>
    <t>Hotelijersko – turistička i ugostiteljska škola Zadar</t>
  </si>
  <si>
    <t>Antuna Gustava Matoša 40, 23000 Zadar</t>
  </si>
  <si>
    <t>OIB: 91757782000 // RKP: 19773</t>
  </si>
  <si>
    <t>IZMJENE I DOPUNE FINANCIJSKOG PLANA HTUŠ ZADAR ZA 2023. GODINU - REBALANS 1</t>
  </si>
  <si>
    <t>Proračun za 2024. godinu</t>
  </si>
  <si>
    <t>Povećanje/ smanjenje</t>
  </si>
  <si>
    <t>Prijedlog novog plana</t>
  </si>
  <si>
    <t>Financijski plan Hotelijersko – turističke i ugostiteljske škole za 2024. godinu mijenja se i glasi:</t>
  </si>
  <si>
    <t>IZMJENE I DOPUNE FINANCIJSKOG PLANA HTUŠ ZADAR ZA 2024. GODINU - REBALANS 1</t>
  </si>
  <si>
    <t>Plan za 2024. godinu</t>
  </si>
  <si>
    <t>A. SAŽETAK RAČUNA PRIHODA I RASHODA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</si>
</sst>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0" fontId="9" fillId="3" borderId="1" xfId="0" applyFont="1" applyFill="1" applyBorder="1" applyAlignment="1">
      <alignment horizontal="left" vertical="center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7" fillId="2" borderId="4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NumberFormat="1" applyFont="1" applyFill="1" applyBorder="1" applyAlignment="1" applyProtection="1">
      <alignment vertical="center"/>
    </xf>
    <xf numFmtId="3" fontId="9" fillId="4" borderId="1" xfId="0" quotePrefix="1" applyNumberFormat="1" applyFont="1" applyFill="1" applyBorder="1" applyAlignment="1">
      <alignment horizontal="right"/>
    </xf>
    <xf numFmtId="3" fontId="9" fillId="4" borderId="3" xfId="0" applyNumberFormat="1" applyFont="1" applyFill="1" applyBorder="1" applyAlignment="1" applyProtection="1">
      <alignment horizontal="right" wrapText="1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>
      <alignment wrapText="1"/>
    </xf>
    <xf numFmtId="0" fontId="17" fillId="0" borderId="0" xfId="0" quotePrefix="1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NumberFormat="1" applyFont="1" applyFill="1" applyBorder="1" applyAlignment="1" applyProtection="1">
      <alignment horizontal="left"/>
    </xf>
    <xf numFmtId="0" fontId="19" fillId="0" borderId="0" xfId="0" applyFont="1"/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6" fillId="4" borderId="4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14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14" fillId="2" borderId="4" xfId="0" applyNumberFormat="1" applyFont="1" applyFill="1" applyBorder="1" applyAlignment="1" applyProtection="1">
      <alignment horizontal="left" vertical="center" wrapText="1"/>
    </xf>
    <xf numFmtId="4" fontId="6" fillId="4" borderId="4" xfId="0" applyNumberFormat="1" applyFont="1" applyFill="1" applyBorder="1" applyAlignment="1">
      <alignment horizontal="center"/>
    </xf>
    <xf numFmtId="4" fontId="6" fillId="3" borderId="4" xfId="0" applyNumberFormat="1" applyFont="1" applyFill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14" fillId="2" borderId="4" xfId="0" applyNumberFormat="1" applyFont="1" applyFill="1" applyBorder="1" applyAlignment="1">
      <alignment horizontal="right"/>
    </xf>
    <xf numFmtId="4" fontId="14" fillId="2" borderId="3" xfId="0" applyNumberFormat="1" applyFont="1" applyFill="1" applyBorder="1" applyAlignment="1">
      <alignment horizontal="right"/>
    </xf>
    <xf numFmtId="4" fontId="3" fillId="2" borderId="4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6" fillId="2" borderId="4" xfId="0" applyNumberFormat="1" applyFont="1" applyFill="1" applyBorder="1" applyAlignment="1">
      <alignment horizontal="right"/>
    </xf>
    <xf numFmtId="4" fontId="14" fillId="2" borderId="3" xfId="0" applyNumberFormat="1" applyFont="1" applyFill="1" applyBorder="1" applyAlignment="1" applyProtection="1">
      <alignment horizontal="right" wrapText="1"/>
    </xf>
    <xf numFmtId="4" fontId="6" fillId="0" borderId="4" xfId="0" applyNumberFormat="1" applyFont="1" applyFill="1" applyBorder="1" applyAlignment="1" applyProtection="1">
      <alignment horizontal="center" vertical="center" wrapText="1"/>
    </xf>
    <xf numFmtId="4" fontId="3" fillId="2" borderId="3" xfId="0" applyNumberFormat="1" applyFont="1" applyFill="1" applyBorder="1" applyAlignment="1" applyProtection="1">
      <alignment horizontal="right" wrapText="1"/>
    </xf>
    <xf numFmtId="4" fontId="6" fillId="0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 applyProtection="1">
      <alignment horizontal="right" wrapText="1"/>
    </xf>
    <xf numFmtId="4" fontId="6" fillId="0" borderId="3" xfId="0" applyNumberFormat="1" applyFont="1" applyBorder="1" applyAlignment="1">
      <alignment horizontal="right"/>
    </xf>
    <xf numFmtId="4" fontId="0" fillId="0" borderId="0" xfId="0" applyNumberFormat="1"/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10" fillId="0" borderId="0" xfId="0" applyNumberFormat="1" applyFont="1" applyFill="1" applyBorder="1" applyAlignment="1" applyProtection="1">
      <alignment vertical="center" wrapText="1"/>
    </xf>
    <xf numFmtId="0" fontId="1" fillId="0" borderId="0" xfId="0" applyFont="1"/>
    <xf numFmtId="0" fontId="20" fillId="0" borderId="0" xfId="0" applyFont="1"/>
    <xf numFmtId="0" fontId="5" fillId="0" borderId="0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vertical="center"/>
    </xf>
    <xf numFmtId="4" fontId="9" fillId="3" borderId="1" xfId="0" quotePrefix="1" applyNumberFormat="1" applyFont="1" applyFill="1" applyBorder="1" applyAlignment="1">
      <alignment horizontal="right"/>
    </xf>
    <xf numFmtId="4" fontId="9" fillId="3" borderId="3" xfId="0" quotePrefix="1" applyNumberFormat="1" applyFont="1" applyFill="1" applyBorder="1" applyAlignment="1">
      <alignment horizontal="right"/>
    </xf>
    <xf numFmtId="4" fontId="9" fillId="4" borderId="1" xfId="0" quotePrefix="1" applyNumberFormat="1" applyFont="1" applyFill="1" applyBorder="1" applyAlignment="1">
      <alignment horizontal="right"/>
    </xf>
    <xf numFmtId="4" fontId="9" fillId="4" borderId="3" xfId="0" applyNumberFormat="1" applyFont="1" applyFill="1" applyBorder="1" applyAlignment="1" applyProtection="1">
      <alignment horizontal="right" wrapText="1"/>
    </xf>
    <xf numFmtId="4" fontId="6" fillId="3" borderId="1" xfId="0" quotePrefix="1" applyNumberFormat="1" applyFont="1" applyFill="1" applyBorder="1" applyAlignment="1">
      <alignment horizontal="right"/>
    </xf>
    <xf numFmtId="4" fontId="6" fillId="3" borderId="3" xfId="0" quotePrefix="1" applyNumberFormat="1" applyFont="1" applyFill="1" applyBorder="1" applyAlignment="1">
      <alignment horizontal="right"/>
    </xf>
    <xf numFmtId="0" fontId="9" fillId="3" borderId="1" xfId="0" quotePrefix="1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9" fillId="3" borderId="1" xfId="0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9" fillId="0" borderId="1" xfId="0" quotePrefix="1" applyFont="1" applyFill="1" applyBorder="1" applyAlignment="1">
      <alignment horizontal="left" vertical="center"/>
    </xf>
    <xf numFmtId="0" fontId="9" fillId="0" borderId="1" xfId="0" quotePrefix="1" applyNumberFormat="1" applyFont="1" applyFill="1" applyBorder="1" applyAlignment="1" applyProtection="1">
      <alignment horizontal="left" vertical="center" wrapText="1"/>
    </xf>
    <xf numFmtId="0" fontId="12" fillId="0" borderId="0" xfId="0" applyNumberFormat="1" applyFont="1" applyFill="1" applyBorder="1" applyAlignment="1" applyProtection="1">
      <alignment wrapText="1"/>
    </xf>
    <xf numFmtId="0" fontId="13" fillId="0" borderId="0" xfId="0" applyNumberFormat="1" applyFont="1" applyFill="1" applyBorder="1" applyAlignment="1" applyProtection="1">
      <alignment wrapText="1"/>
    </xf>
    <xf numFmtId="0" fontId="9" fillId="4" borderId="1" xfId="0" applyNumberFormat="1" applyFont="1" applyFill="1" applyBorder="1" applyAlignment="1" applyProtection="1">
      <alignment horizontal="left" vertical="center" wrapText="1"/>
    </xf>
    <xf numFmtId="0" fontId="9" fillId="4" borderId="2" xfId="0" applyNumberFormat="1" applyFont="1" applyFill="1" applyBorder="1" applyAlignment="1" applyProtection="1">
      <alignment horizontal="left" vertical="center" wrapText="1"/>
    </xf>
    <xf numFmtId="0" fontId="9" fillId="4" borderId="4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horizontal="left" vertical="center" wrapText="1"/>
    </xf>
    <xf numFmtId="0" fontId="9" fillId="3" borderId="4" xfId="0" applyNumberFormat="1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14" fillId="2" borderId="1" xfId="0" applyNumberFormat="1" applyFont="1" applyFill="1" applyBorder="1" applyAlignment="1" applyProtection="1">
      <alignment horizontal="left" vertical="center" wrapText="1"/>
    </xf>
    <xf numFmtId="0" fontId="14" fillId="2" borderId="2" xfId="0" applyNumberFormat="1" applyFont="1" applyFill="1" applyBorder="1" applyAlignment="1" applyProtection="1">
      <alignment horizontal="left" vertical="center" wrapText="1"/>
    </xf>
    <xf numFmtId="0" fontId="14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6" fillId="4" borderId="2" xfId="0" applyNumberFormat="1" applyFont="1" applyFill="1" applyBorder="1" applyAlignment="1" applyProtection="1">
      <alignment horizontal="center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1" xfId="0" applyNumberFormat="1" applyFont="1" applyFill="1" applyBorder="1" applyAlignment="1" applyProtection="1">
      <alignment horizontal="left" vertical="center" wrapText="1"/>
    </xf>
    <xf numFmtId="0" fontId="6" fillId="4" borderId="2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"/>
  <sheetViews>
    <sheetView tabSelected="1" zoomScaleNormal="100" workbookViewId="0"/>
  </sheetViews>
  <sheetFormatPr defaultRowHeight="15" x14ac:dyDescent="0.25"/>
  <cols>
    <col min="5" max="10" width="25.28515625" customWidth="1"/>
  </cols>
  <sheetData>
    <row r="1" spans="1:12" x14ac:dyDescent="0.25">
      <c r="A1" s="72" t="s">
        <v>105</v>
      </c>
    </row>
    <row r="2" spans="1:12" x14ac:dyDescent="0.25">
      <c r="A2" t="s">
        <v>106</v>
      </c>
    </row>
    <row r="3" spans="1:12" x14ac:dyDescent="0.25">
      <c r="A3" t="s">
        <v>107</v>
      </c>
    </row>
    <row r="4" spans="1:12" ht="15.75" customHeight="1" x14ac:dyDescent="0.25">
      <c r="A4" s="86" t="s">
        <v>113</v>
      </c>
      <c r="B4" s="86"/>
      <c r="C4" s="86"/>
      <c r="D4" s="86"/>
      <c r="E4" s="86"/>
      <c r="F4" s="86"/>
      <c r="G4" s="86"/>
      <c r="H4" s="86"/>
      <c r="I4" s="71"/>
      <c r="J4" s="71"/>
      <c r="K4" s="86"/>
      <c r="L4" s="86"/>
    </row>
    <row r="5" spans="1:12" ht="18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</row>
    <row r="6" spans="1:12" ht="15.75" customHeight="1" x14ac:dyDescent="0.25">
      <c r="A6" s="86" t="s">
        <v>18</v>
      </c>
      <c r="B6" s="86"/>
      <c r="C6" s="86"/>
      <c r="D6" s="86"/>
      <c r="E6" s="86"/>
      <c r="F6" s="86"/>
      <c r="G6" s="86"/>
      <c r="H6" s="86"/>
      <c r="I6" s="71"/>
      <c r="J6" s="71"/>
    </row>
    <row r="7" spans="1:12" ht="18" x14ac:dyDescent="0.25">
      <c r="A7" s="19"/>
      <c r="B7" s="19"/>
      <c r="C7" s="19"/>
      <c r="D7" s="19"/>
      <c r="E7" s="19"/>
      <c r="F7" s="19"/>
      <c r="G7" s="19"/>
      <c r="H7" s="19"/>
      <c r="I7" s="3"/>
      <c r="J7" s="3"/>
    </row>
    <row r="8" spans="1:12" ht="15.75" customHeight="1" x14ac:dyDescent="0.25">
      <c r="A8" s="86" t="s">
        <v>115</v>
      </c>
      <c r="B8" s="86"/>
      <c r="C8" s="86"/>
      <c r="D8" s="86"/>
      <c r="E8" s="86"/>
      <c r="F8" s="86"/>
      <c r="G8" s="86"/>
      <c r="H8" s="86"/>
      <c r="I8" s="70"/>
      <c r="J8" s="70"/>
    </row>
    <row r="9" spans="1:12" ht="15.75" x14ac:dyDescent="0.25">
      <c r="A9" s="69"/>
      <c r="B9" s="70"/>
      <c r="C9" s="70"/>
      <c r="D9" s="70"/>
      <c r="E9" s="70"/>
      <c r="F9" s="70"/>
      <c r="G9" s="70"/>
      <c r="H9" s="70"/>
      <c r="I9" s="70"/>
      <c r="J9" s="70"/>
    </row>
    <row r="10" spans="1:12" x14ac:dyDescent="0.25">
      <c r="A10" s="73" t="s">
        <v>112</v>
      </c>
    </row>
    <row r="11" spans="1:12" ht="25.5" customHeight="1" x14ac:dyDescent="0.25">
      <c r="A11" s="22"/>
      <c r="B11" s="23"/>
      <c r="C11" s="23"/>
      <c r="D11" s="24"/>
      <c r="E11" s="25"/>
      <c r="F11" s="1" t="s">
        <v>109</v>
      </c>
      <c r="G11" s="1" t="s">
        <v>110</v>
      </c>
      <c r="H11" s="1" t="s">
        <v>111</v>
      </c>
    </row>
    <row r="12" spans="1:12" x14ac:dyDescent="0.25">
      <c r="A12" s="87" t="s">
        <v>0</v>
      </c>
      <c r="B12" s="83"/>
      <c r="C12" s="83"/>
      <c r="D12" s="83"/>
      <c r="E12" s="88"/>
      <c r="F12" s="56">
        <f t="shared" ref="F12:H12" si="0">F13+F14</f>
        <v>1882018.34</v>
      </c>
      <c r="G12" s="56">
        <f t="shared" si="0"/>
        <v>302482.40999999992</v>
      </c>
      <c r="H12" s="56">
        <f t="shared" si="0"/>
        <v>2184500.75</v>
      </c>
    </row>
    <row r="13" spans="1:12" x14ac:dyDescent="0.25">
      <c r="A13" s="89" t="s">
        <v>29</v>
      </c>
      <c r="B13" s="90"/>
      <c r="C13" s="90"/>
      <c r="D13" s="90"/>
      <c r="E13" s="85"/>
      <c r="F13" s="65">
        <f>1890018.34-8000</f>
        <v>1882018.34</v>
      </c>
      <c r="G13" s="65">
        <f>H13-F13</f>
        <v>302482.40999999992</v>
      </c>
      <c r="H13" s="65">
        <v>2184500.75</v>
      </c>
    </row>
    <row r="14" spans="1:12" x14ac:dyDescent="0.25">
      <c r="A14" s="91" t="s">
        <v>30</v>
      </c>
      <c r="B14" s="85"/>
      <c r="C14" s="85"/>
      <c r="D14" s="85"/>
      <c r="E14" s="85"/>
      <c r="F14" s="65"/>
      <c r="G14" s="65">
        <f>H14-F14</f>
        <v>0</v>
      </c>
      <c r="H14" s="65"/>
    </row>
    <row r="15" spans="1:12" x14ac:dyDescent="0.25">
      <c r="A15" s="26" t="s">
        <v>1</v>
      </c>
      <c r="B15" s="34"/>
      <c r="C15" s="34"/>
      <c r="D15" s="34"/>
      <c r="E15" s="34"/>
      <c r="F15" s="56">
        <f t="shared" ref="F15:H15" si="1">F16+F17</f>
        <v>1890018.34</v>
      </c>
      <c r="G15" s="56">
        <f t="shared" si="1"/>
        <v>309979.51999999979</v>
      </c>
      <c r="H15" s="56">
        <f t="shared" si="1"/>
        <v>2199997.86</v>
      </c>
    </row>
    <row r="16" spans="1:12" x14ac:dyDescent="0.25">
      <c r="A16" s="92" t="s">
        <v>31</v>
      </c>
      <c r="B16" s="90"/>
      <c r="C16" s="90"/>
      <c r="D16" s="90"/>
      <c r="E16" s="90"/>
      <c r="F16" s="65">
        <f>1890018.34-F17</f>
        <v>1888018.34</v>
      </c>
      <c r="G16" s="65">
        <f>H16-F16</f>
        <v>302979.51999999979</v>
      </c>
      <c r="H16" s="66">
        <f>2199997.86-H17</f>
        <v>2190997.86</v>
      </c>
    </row>
    <row r="17" spans="1:10" x14ac:dyDescent="0.25">
      <c r="A17" s="84" t="s">
        <v>32</v>
      </c>
      <c r="B17" s="85"/>
      <c r="C17" s="85"/>
      <c r="D17" s="85"/>
      <c r="E17" s="85"/>
      <c r="F17" s="67">
        <f>2000</f>
        <v>2000</v>
      </c>
      <c r="G17" s="65">
        <f>H17-F17</f>
        <v>7000</v>
      </c>
      <c r="H17" s="66">
        <v>9000</v>
      </c>
    </row>
    <row r="18" spans="1:10" x14ac:dyDescent="0.25">
      <c r="A18" s="82" t="s">
        <v>52</v>
      </c>
      <c r="B18" s="83"/>
      <c r="C18" s="83"/>
      <c r="D18" s="83"/>
      <c r="E18" s="83"/>
      <c r="F18" s="56">
        <f t="shared" ref="F18:H18" si="2">F12-F15</f>
        <v>-8000</v>
      </c>
      <c r="G18" s="56">
        <f t="shared" si="2"/>
        <v>-7497.1099999998696</v>
      </c>
      <c r="H18" s="56">
        <f t="shared" si="2"/>
        <v>-15497.10999999987</v>
      </c>
    </row>
    <row r="19" spans="1:10" ht="18" x14ac:dyDescent="0.25">
      <c r="A19" s="19"/>
      <c r="B19" s="17"/>
      <c r="C19" s="17"/>
      <c r="D19" s="17"/>
      <c r="E19" s="17"/>
      <c r="F19" s="17"/>
      <c r="G19" s="17"/>
      <c r="H19" s="18"/>
      <c r="I19" s="18"/>
      <c r="J19" s="18"/>
    </row>
    <row r="20" spans="1:10" ht="15.75" customHeight="1" x14ac:dyDescent="0.25">
      <c r="A20" s="86" t="s">
        <v>24</v>
      </c>
      <c r="B20" s="86"/>
      <c r="C20" s="86"/>
      <c r="D20" s="86"/>
      <c r="E20" s="86"/>
      <c r="F20" s="86"/>
      <c r="G20" s="86"/>
      <c r="H20" s="86"/>
      <c r="I20" s="70"/>
      <c r="J20" s="70"/>
    </row>
    <row r="21" spans="1:10" ht="18" x14ac:dyDescent="0.25">
      <c r="A21" s="19"/>
      <c r="B21" s="17"/>
      <c r="C21" s="17"/>
      <c r="D21" s="17"/>
      <c r="E21" s="17"/>
      <c r="F21" s="17"/>
      <c r="G21" s="17"/>
      <c r="H21" s="18"/>
      <c r="I21" s="18"/>
      <c r="J21" s="18"/>
    </row>
    <row r="22" spans="1:10" ht="25.5" customHeight="1" x14ac:dyDescent="0.25">
      <c r="A22" s="22"/>
      <c r="B22" s="23"/>
      <c r="C22" s="23"/>
      <c r="D22" s="24"/>
      <c r="E22" s="25"/>
      <c r="F22" s="1" t="s">
        <v>109</v>
      </c>
      <c r="G22" s="1" t="s">
        <v>110</v>
      </c>
      <c r="H22" s="1" t="s">
        <v>111</v>
      </c>
    </row>
    <row r="23" spans="1:10" x14ac:dyDescent="0.25">
      <c r="A23" s="84" t="s">
        <v>33</v>
      </c>
      <c r="B23" s="85"/>
      <c r="C23" s="85"/>
      <c r="D23" s="85"/>
      <c r="E23" s="85"/>
      <c r="F23" s="67"/>
      <c r="G23" s="67"/>
      <c r="H23" s="66"/>
    </row>
    <row r="24" spans="1:10" x14ac:dyDescent="0.25">
      <c r="A24" s="84" t="s">
        <v>34</v>
      </c>
      <c r="B24" s="85"/>
      <c r="C24" s="85"/>
      <c r="D24" s="85"/>
      <c r="E24" s="85"/>
      <c r="F24" s="67"/>
      <c r="G24" s="67"/>
      <c r="H24" s="66"/>
    </row>
    <row r="25" spans="1:10" x14ac:dyDescent="0.25">
      <c r="A25" s="82" t="s">
        <v>2</v>
      </c>
      <c r="B25" s="83"/>
      <c r="C25" s="83"/>
      <c r="D25" s="83"/>
      <c r="E25" s="83"/>
      <c r="F25" s="56">
        <f t="shared" ref="F25:H25" si="3">F23-F24</f>
        <v>0</v>
      </c>
      <c r="G25" s="56">
        <f t="shared" si="3"/>
        <v>0</v>
      </c>
      <c r="H25" s="56">
        <f t="shared" si="3"/>
        <v>0</v>
      </c>
    </row>
    <row r="26" spans="1:10" x14ac:dyDescent="0.25">
      <c r="A26" s="82" t="s">
        <v>53</v>
      </c>
      <c r="B26" s="83"/>
      <c r="C26" s="83"/>
      <c r="D26" s="83"/>
      <c r="E26" s="83"/>
      <c r="F26" s="56">
        <f>F18+F25</f>
        <v>-8000</v>
      </c>
      <c r="G26" s="56">
        <f>G18+G25</f>
        <v>-7497.1099999998696</v>
      </c>
      <c r="H26" s="56">
        <f>H18+H25</f>
        <v>-15497.10999999987</v>
      </c>
    </row>
    <row r="27" spans="1:10" ht="18" x14ac:dyDescent="0.25">
      <c r="A27" s="16"/>
      <c r="B27" s="17"/>
      <c r="C27" s="17"/>
      <c r="D27" s="17"/>
      <c r="E27" s="17"/>
      <c r="F27" s="17"/>
      <c r="G27" s="17"/>
      <c r="H27" s="18"/>
      <c r="I27" s="18"/>
      <c r="J27" s="18"/>
    </row>
    <row r="28" spans="1:10" ht="15.75" customHeight="1" x14ac:dyDescent="0.25">
      <c r="A28" s="86" t="s">
        <v>54</v>
      </c>
      <c r="B28" s="86"/>
      <c r="C28" s="86"/>
      <c r="D28" s="86"/>
      <c r="E28" s="86"/>
      <c r="F28" s="86"/>
      <c r="G28" s="86"/>
      <c r="H28" s="86"/>
      <c r="I28" s="18"/>
      <c r="J28" s="18"/>
    </row>
    <row r="29" spans="1:10" ht="15.75" x14ac:dyDescent="0.25">
      <c r="A29" s="32"/>
      <c r="B29" s="33"/>
      <c r="C29" s="33"/>
      <c r="D29" s="33"/>
      <c r="E29" s="33"/>
      <c r="F29" s="33"/>
      <c r="G29" s="33"/>
      <c r="H29" s="33"/>
      <c r="I29" s="33"/>
      <c r="J29" s="33"/>
    </row>
    <row r="30" spans="1:10" ht="25.5" customHeight="1" x14ac:dyDescent="0.25">
      <c r="A30" s="22"/>
      <c r="B30" s="23"/>
      <c r="C30" s="23"/>
      <c r="D30" s="24"/>
      <c r="E30" s="25"/>
      <c r="F30" s="1" t="s">
        <v>109</v>
      </c>
      <c r="G30" s="1" t="s">
        <v>110</v>
      </c>
      <c r="H30" s="1" t="s">
        <v>111</v>
      </c>
    </row>
    <row r="31" spans="1:10" ht="15" customHeight="1" x14ac:dyDescent="0.25">
      <c r="A31" s="95" t="s">
        <v>55</v>
      </c>
      <c r="B31" s="96"/>
      <c r="C31" s="96"/>
      <c r="D31" s="96"/>
      <c r="E31" s="97"/>
      <c r="F31" s="35">
        <v>8000</v>
      </c>
      <c r="G31" s="35">
        <f>H31-F31</f>
        <v>7497.1100000000006</v>
      </c>
      <c r="H31" s="36">
        <v>15497.11</v>
      </c>
    </row>
    <row r="32" spans="1:10" ht="45" customHeight="1" x14ac:dyDescent="0.25">
      <c r="A32" s="82" t="s">
        <v>56</v>
      </c>
      <c r="B32" s="83"/>
      <c r="C32" s="83"/>
      <c r="D32" s="83"/>
      <c r="E32" s="83"/>
      <c r="F32" s="76">
        <f>F26+F31</f>
        <v>0</v>
      </c>
      <c r="G32" s="76">
        <v>0</v>
      </c>
      <c r="H32" s="77">
        <v>0</v>
      </c>
    </row>
    <row r="33" spans="1:10" ht="22.5" customHeight="1" x14ac:dyDescent="0.25">
      <c r="A33" s="87" t="s">
        <v>57</v>
      </c>
      <c r="B33" s="98"/>
      <c r="C33" s="98"/>
      <c r="D33" s="98"/>
      <c r="E33" s="99"/>
      <c r="F33" s="76">
        <f>F18+F25+F31-F32</f>
        <v>0</v>
      </c>
      <c r="G33" s="76">
        <v>0</v>
      </c>
      <c r="H33" s="77">
        <v>0</v>
      </c>
    </row>
    <row r="34" spans="1:10" ht="15.75" x14ac:dyDescent="0.25">
      <c r="A34" s="37"/>
      <c r="B34" s="38"/>
      <c r="C34" s="38"/>
      <c r="D34" s="38"/>
      <c r="E34" s="38"/>
      <c r="F34" s="38"/>
      <c r="G34" s="38"/>
      <c r="H34" s="38"/>
      <c r="I34" s="38"/>
      <c r="J34" s="38"/>
    </row>
    <row r="35" spans="1:10" ht="15.75" customHeight="1" x14ac:dyDescent="0.25">
      <c r="A35" s="86" t="s">
        <v>51</v>
      </c>
      <c r="B35" s="86"/>
      <c r="C35" s="86"/>
      <c r="D35" s="86"/>
      <c r="E35" s="86"/>
      <c r="F35" s="86"/>
      <c r="G35" s="86"/>
      <c r="H35" s="86"/>
      <c r="I35" s="38"/>
      <c r="J35" s="38"/>
    </row>
    <row r="36" spans="1:10" ht="18" x14ac:dyDescent="0.25">
      <c r="A36" s="39"/>
      <c r="B36" s="40"/>
      <c r="C36" s="40"/>
      <c r="D36" s="40"/>
      <c r="E36" s="40"/>
      <c r="F36" s="40"/>
      <c r="G36" s="40"/>
      <c r="H36" s="41"/>
      <c r="I36" s="41"/>
      <c r="J36" s="41"/>
    </row>
    <row r="37" spans="1:10" ht="25.5" customHeight="1" x14ac:dyDescent="0.25">
      <c r="A37" s="42"/>
      <c r="B37" s="43"/>
      <c r="C37" s="43"/>
      <c r="D37" s="44"/>
      <c r="E37" s="45"/>
      <c r="F37" s="1" t="s">
        <v>109</v>
      </c>
      <c r="G37" s="1" t="s">
        <v>110</v>
      </c>
      <c r="H37" s="1" t="s">
        <v>111</v>
      </c>
    </row>
    <row r="38" spans="1:10" ht="28.5" customHeight="1" x14ac:dyDescent="0.25">
      <c r="A38" s="95" t="s">
        <v>55</v>
      </c>
      <c r="B38" s="96"/>
      <c r="C38" s="96"/>
      <c r="D38" s="96"/>
      <c r="E38" s="97"/>
      <c r="F38" s="78">
        <v>8000</v>
      </c>
      <c r="G38" s="78">
        <v>7497.11</v>
      </c>
      <c r="H38" s="79">
        <v>15497.11</v>
      </c>
    </row>
    <row r="39" spans="1:10" ht="28.5" customHeight="1" x14ac:dyDescent="0.25">
      <c r="A39" s="95" t="s">
        <v>58</v>
      </c>
      <c r="B39" s="96"/>
      <c r="C39" s="96"/>
      <c r="D39" s="96"/>
      <c r="E39" s="97"/>
      <c r="F39" s="78">
        <v>8000</v>
      </c>
      <c r="G39" s="78">
        <f>H39-F39</f>
        <v>7497.1100000000006</v>
      </c>
      <c r="H39" s="79">
        <v>15497.11</v>
      </c>
    </row>
    <row r="40" spans="1:10" ht="15" customHeight="1" x14ac:dyDescent="0.25">
      <c r="A40" s="95" t="s">
        <v>59</v>
      </c>
      <c r="B40" s="100"/>
      <c r="C40" s="100"/>
      <c r="D40" s="100"/>
      <c r="E40" s="101"/>
      <c r="F40" s="78">
        <v>8200</v>
      </c>
      <c r="G40" s="78">
        <f>H40-F40</f>
        <v>-8200</v>
      </c>
      <c r="H40" s="79">
        <v>0</v>
      </c>
    </row>
    <row r="41" spans="1:10" ht="17.25" customHeight="1" x14ac:dyDescent="0.25">
      <c r="A41" s="82" t="s">
        <v>56</v>
      </c>
      <c r="B41" s="83"/>
      <c r="C41" s="83"/>
      <c r="D41" s="83"/>
      <c r="E41" s="83"/>
      <c r="F41" s="80">
        <f>F38-F39+F40</f>
        <v>8200</v>
      </c>
      <c r="G41" s="80">
        <f>H41-F41</f>
        <v>-8200</v>
      </c>
      <c r="H41" s="81">
        <v>0</v>
      </c>
    </row>
    <row r="43" spans="1:10" ht="9" customHeight="1" x14ac:dyDescent="0.25">
      <c r="A43" s="93"/>
      <c r="B43" s="94"/>
      <c r="C43" s="94"/>
      <c r="D43" s="94"/>
      <c r="E43" s="94"/>
      <c r="F43" s="94"/>
      <c r="G43" s="94"/>
      <c r="H43" s="94"/>
      <c r="I43" s="94"/>
      <c r="J43" s="94"/>
    </row>
  </sheetData>
  <mergeCells count="25">
    <mergeCell ref="A24:E24"/>
    <mergeCell ref="A28:H28"/>
    <mergeCell ref="A43:J43"/>
    <mergeCell ref="A25:E25"/>
    <mergeCell ref="A26:E26"/>
    <mergeCell ref="A31:E31"/>
    <mergeCell ref="A32:E32"/>
    <mergeCell ref="A33:E33"/>
    <mergeCell ref="A38:E38"/>
    <mergeCell ref="A39:E39"/>
    <mergeCell ref="A40:E40"/>
    <mergeCell ref="A41:E41"/>
    <mergeCell ref="A35:H35"/>
    <mergeCell ref="A18:E18"/>
    <mergeCell ref="A23:E23"/>
    <mergeCell ref="K4:L4"/>
    <mergeCell ref="A4:H4"/>
    <mergeCell ref="A12:E12"/>
    <mergeCell ref="A13:E13"/>
    <mergeCell ref="A14:E14"/>
    <mergeCell ref="A16:E16"/>
    <mergeCell ref="A17:E17"/>
    <mergeCell ref="A6:H6"/>
    <mergeCell ref="A8:H8"/>
    <mergeCell ref="A20:H20"/>
  </mergeCells>
  <pageMargins left="0.7" right="0.7" top="0.75" bottom="0.75" header="0.3" footer="0.3"/>
  <pageSetup paperSize="9" scale="64" orientation="portrait" horizontalDpi="300" verticalDpi="300" r:id="rId1"/>
  <ignoredErrors>
    <ignoredError sqref="G15 G4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zoomScaleNormal="100" workbookViewId="0"/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10" x14ac:dyDescent="0.25">
      <c r="A1" s="72" t="s">
        <v>105</v>
      </c>
    </row>
    <row r="2" spans="1:10" x14ac:dyDescent="0.25">
      <c r="A2" t="s">
        <v>106</v>
      </c>
    </row>
    <row r="3" spans="1:10" x14ac:dyDescent="0.25">
      <c r="A3" t="s">
        <v>107</v>
      </c>
    </row>
    <row r="4" spans="1:10" ht="15.75" customHeight="1" x14ac:dyDescent="0.25">
      <c r="A4" s="86" t="s">
        <v>108</v>
      </c>
      <c r="B4" s="86"/>
      <c r="C4" s="86"/>
      <c r="D4" s="86"/>
      <c r="E4" s="86"/>
      <c r="F4" s="86"/>
      <c r="G4" s="74"/>
      <c r="H4" s="74"/>
      <c r="I4" s="71"/>
      <c r="J4" s="71"/>
    </row>
    <row r="5" spans="1:10" ht="18" customHeight="1" x14ac:dyDescent="0.25">
      <c r="A5" s="2"/>
      <c r="B5" s="2"/>
      <c r="C5" s="2"/>
      <c r="D5" s="2"/>
      <c r="E5" s="2"/>
      <c r="F5" s="2"/>
      <c r="G5" s="2"/>
      <c r="H5" s="2"/>
    </row>
    <row r="6" spans="1:10" ht="15.75" customHeight="1" x14ac:dyDescent="0.25">
      <c r="A6" s="86" t="s">
        <v>18</v>
      </c>
      <c r="B6" s="86"/>
      <c r="C6" s="86"/>
      <c r="D6" s="86"/>
      <c r="E6" s="86"/>
      <c r="F6" s="86"/>
      <c r="G6" s="19"/>
      <c r="H6" s="19"/>
    </row>
    <row r="7" spans="1:10" ht="18" x14ac:dyDescent="0.25">
      <c r="A7" s="2"/>
      <c r="B7" s="2"/>
      <c r="C7" s="2"/>
      <c r="D7" s="2"/>
      <c r="E7" s="2"/>
      <c r="F7" s="2"/>
      <c r="G7" s="3"/>
      <c r="H7" s="3"/>
    </row>
    <row r="8" spans="1:10" ht="18" customHeight="1" x14ac:dyDescent="0.25">
      <c r="A8" s="86" t="s">
        <v>4</v>
      </c>
      <c r="B8" s="86"/>
      <c r="C8" s="86"/>
      <c r="D8" s="86"/>
      <c r="E8" s="86"/>
      <c r="F8" s="86"/>
      <c r="G8" s="3"/>
      <c r="H8" s="3"/>
    </row>
    <row r="9" spans="1:10" ht="18" x14ac:dyDescent="0.25">
      <c r="A9" s="2"/>
      <c r="B9" s="2"/>
      <c r="C9" s="2"/>
      <c r="D9" s="2"/>
      <c r="E9" s="2"/>
      <c r="F9" s="2"/>
      <c r="G9" s="3"/>
      <c r="H9" s="3"/>
    </row>
    <row r="10" spans="1:10" ht="15.75" customHeight="1" x14ac:dyDescent="0.25">
      <c r="A10" s="86" t="s">
        <v>35</v>
      </c>
      <c r="B10" s="86"/>
      <c r="C10" s="86"/>
      <c r="D10" s="86"/>
      <c r="E10" s="86"/>
      <c r="F10" s="86"/>
      <c r="G10" s="3"/>
      <c r="H10" s="3"/>
    </row>
    <row r="11" spans="1:10" ht="18" x14ac:dyDescent="0.25">
      <c r="A11" s="2"/>
      <c r="B11" s="2"/>
      <c r="C11" s="2"/>
      <c r="D11" s="2"/>
      <c r="E11" s="2"/>
      <c r="F11" s="2"/>
      <c r="G11" s="3"/>
      <c r="H11" s="3"/>
    </row>
    <row r="12" spans="1:10" ht="25.5" customHeight="1" x14ac:dyDescent="0.25">
      <c r="A12" s="15" t="s">
        <v>5</v>
      </c>
      <c r="B12" s="14" t="s">
        <v>6</v>
      </c>
      <c r="C12" s="14" t="s">
        <v>3</v>
      </c>
      <c r="D12" s="15" t="s">
        <v>114</v>
      </c>
      <c r="E12" s="15" t="s">
        <v>110</v>
      </c>
      <c r="F12" s="15" t="s">
        <v>111</v>
      </c>
    </row>
    <row r="13" spans="1:10" x14ac:dyDescent="0.25">
      <c r="A13" s="28"/>
      <c r="B13" s="29"/>
      <c r="C13" s="27" t="s">
        <v>0</v>
      </c>
      <c r="D13" s="63">
        <f t="shared" ref="D13:F13" si="0">D14+D19+D22</f>
        <v>1890018.34</v>
      </c>
      <c r="E13" s="63">
        <f t="shared" si="0"/>
        <v>309979.52000000002</v>
      </c>
      <c r="F13" s="63">
        <f t="shared" si="0"/>
        <v>2199997.86</v>
      </c>
    </row>
    <row r="14" spans="1:10" ht="15.75" customHeight="1" x14ac:dyDescent="0.25">
      <c r="A14" s="6">
        <v>6</v>
      </c>
      <c r="B14" s="6"/>
      <c r="C14" s="6" t="s">
        <v>7</v>
      </c>
      <c r="D14" s="61">
        <f t="shared" ref="D14:F14" si="1">SUM(D15:D18)</f>
        <v>1882018.34</v>
      </c>
      <c r="E14" s="61">
        <f t="shared" si="1"/>
        <v>302482.41000000003</v>
      </c>
      <c r="F14" s="61">
        <f t="shared" si="1"/>
        <v>2184500.75</v>
      </c>
    </row>
    <row r="15" spans="1:10" ht="38.25" x14ac:dyDescent="0.25">
      <c r="A15" s="6"/>
      <c r="B15" s="11">
        <v>63</v>
      </c>
      <c r="C15" s="21" t="s">
        <v>60</v>
      </c>
      <c r="D15" s="60">
        <f>29200+1646200+1000+5506</f>
        <v>1681906</v>
      </c>
      <c r="E15" s="60">
        <f>F15-D15</f>
        <v>338030</v>
      </c>
      <c r="F15" s="60">
        <f>21730+1991700+1000+5506</f>
        <v>2019936</v>
      </c>
    </row>
    <row r="16" spans="1:10" ht="51" x14ac:dyDescent="0.25">
      <c r="A16" s="6"/>
      <c r="B16" s="11">
        <v>65</v>
      </c>
      <c r="C16" s="21" t="s">
        <v>61</v>
      </c>
      <c r="D16" s="60">
        <v>600</v>
      </c>
      <c r="E16" s="60">
        <f t="shared" ref="E16:E21" si="2">F16-D16</f>
        <v>0</v>
      </c>
      <c r="F16" s="60">
        <v>600</v>
      </c>
    </row>
    <row r="17" spans="1:8" ht="38.25" x14ac:dyDescent="0.25">
      <c r="A17" s="6"/>
      <c r="B17" s="11">
        <v>66</v>
      </c>
      <c r="C17" s="21" t="s">
        <v>62</v>
      </c>
      <c r="D17" s="60">
        <v>3000</v>
      </c>
      <c r="E17" s="60">
        <f t="shared" si="2"/>
        <v>100</v>
      </c>
      <c r="F17" s="60">
        <v>3100</v>
      </c>
    </row>
    <row r="18" spans="1:8" ht="38.25" x14ac:dyDescent="0.25">
      <c r="A18" s="7"/>
      <c r="B18" s="7">
        <v>67</v>
      </c>
      <c r="C18" s="11" t="s">
        <v>26</v>
      </c>
      <c r="D18" s="60">
        <v>196512.34</v>
      </c>
      <c r="E18" s="60">
        <f t="shared" si="2"/>
        <v>-35647.589999999997</v>
      </c>
      <c r="F18" s="60">
        <v>160864.75</v>
      </c>
    </row>
    <row r="19" spans="1:8" ht="25.5" x14ac:dyDescent="0.25">
      <c r="A19" s="9">
        <v>7</v>
      </c>
      <c r="B19" s="10"/>
      <c r="C19" s="20" t="s">
        <v>8</v>
      </c>
      <c r="D19" s="61">
        <f t="shared" ref="D19:F19" si="3">D20+D21</f>
        <v>0</v>
      </c>
      <c r="E19" s="60">
        <f t="shared" si="2"/>
        <v>0</v>
      </c>
      <c r="F19" s="61">
        <f t="shared" si="3"/>
        <v>0</v>
      </c>
    </row>
    <row r="20" spans="1:8" ht="38.25" x14ac:dyDescent="0.25">
      <c r="A20" s="7"/>
      <c r="B20" s="11">
        <v>71</v>
      </c>
      <c r="C20" s="21" t="s">
        <v>65</v>
      </c>
      <c r="D20" s="59">
        <v>0</v>
      </c>
      <c r="E20" s="60">
        <f t="shared" si="2"/>
        <v>0</v>
      </c>
      <c r="F20" s="59">
        <v>0</v>
      </c>
    </row>
    <row r="21" spans="1:8" ht="38.25" x14ac:dyDescent="0.25">
      <c r="A21" s="11"/>
      <c r="B21" s="11">
        <v>72</v>
      </c>
      <c r="C21" s="21" t="s">
        <v>25</v>
      </c>
      <c r="D21" s="60"/>
      <c r="E21" s="60">
        <f t="shared" si="2"/>
        <v>0</v>
      </c>
      <c r="F21" s="64"/>
    </row>
    <row r="22" spans="1:8" ht="24.95" customHeight="1" x14ac:dyDescent="0.25">
      <c r="A22" s="9">
        <v>9</v>
      </c>
      <c r="B22" s="10"/>
      <c r="C22" s="6" t="s">
        <v>63</v>
      </c>
      <c r="D22" s="61">
        <f t="shared" ref="D22:F22" si="4">D23</f>
        <v>8000</v>
      </c>
      <c r="E22" s="61">
        <f t="shared" si="4"/>
        <v>7497.1100000000006</v>
      </c>
      <c r="F22" s="61">
        <f t="shared" si="4"/>
        <v>15497.11</v>
      </c>
    </row>
    <row r="23" spans="1:8" ht="24.95" customHeight="1" x14ac:dyDescent="0.25">
      <c r="A23" s="9"/>
      <c r="B23" s="10">
        <v>92</v>
      </c>
      <c r="C23" s="11" t="s">
        <v>64</v>
      </c>
      <c r="D23" s="59">
        <v>8000</v>
      </c>
      <c r="E23" s="59">
        <f>F23-D23</f>
        <v>7497.1100000000006</v>
      </c>
      <c r="F23" s="59">
        <v>15497.11</v>
      </c>
    </row>
    <row r="25" spans="1:8" ht="15.75" customHeight="1" x14ac:dyDescent="0.25">
      <c r="A25" s="86" t="s">
        <v>36</v>
      </c>
      <c r="B25" s="86"/>
      <c r="C25" s="86"/>
      <c r="D25" s="86"/>
      <c r="E25" s="86"/>
      <c r="F25" s="86"/>
      <c r="G25" s="86"/>
      <c r="H25" s="86"/>
    </row>
    <row r="26" spans="1:8" ht="18" x14ac:dyDescent="0.25">
      <c r="A26" s="2"/>
      <c r="B26" s="2"/>
      <c r="C26" s="2"/>
      <c r="D26" s="2"/>
      <c r="E26" s="2"/>
      <c r="F26" s="2"/>
      <c r="G26" s="3"/>
      <c r="H26" s="3"/>
    </row>
    <row r="27" spans="1:8" ht="25.5" customHeight="1" x14ac:dyDescent="0.25">
      <c r="A27" s="15" t="s">
        <v>5</v>
      </c>
      <c r="B27" s="14" t="s">
        <v>6</v>
      </c>
      <c r="C27" s="14" t="s">
        <v>9</v>
      </c>
      <c r="D27" s="15" t="s">
        <v>114</v>
      </c>
      <c r="E27" s="15" t="s">
        <v>110</v>
      </c>
      <c r="F27" s="15" t="s">
        <v>111</v>
      </c>
    </row>
    <row r="28" spans="1:8" x14ac:dyDescent="0.25">
      <c r="A28" s="28"/>
      <c r="B28" s="29"/>
      <c r="C28" s="27" t="s">
        <v>1</v>
      </c>
      <c r="D28" s="63">
        <f>D29+D32</f>
        <v>1890018.34</v>
      </c>
      <c r="E28" s="63">
        <f>E29+E32</f>
        <v>309979.52000000002</v>
      </c>
      <c r="F28" s="63">
        <f>F29+F32</f>
        <v>2199997.86</v>
      </c>
    </row>
    <row r="29" spans="1:8" ht="15.75" customHeight="1" x14ac:dyDescent="0.25">
      <c r="A29" s="6">
        <v>3</v>
      </c>
      <c r="B29" s="6"/>
      <c r="C29" s="6" t="s">
        <v>10</v>
      </c>
      <c r="D29" s="61">
        <f>SUM(D30:D31)</f>
        <v>1888018.34</v>
      </c>
      <c r="E29" s="61">
        <f>SUM(E30:E31)</f>
        <v>302979.52</v>
      </c>
      <c r="F29" s="61">
        <f>SUM(F30:F31)</f>
        <v>2190997.86</v>
      </c>
    </row>
    <row r="30" spans="1:8" ht="15.75" customHeight="1" x14ac:dyDescent="0.25">
      <c r="A30" s="6"/>
      <c r="B30" s="11">
        <v>31</v>
      </c>
      <c r="C30" s="11" t="s">
        <v>11</v>
      </c>
      <c r="D30" s="60">
        <f>1646200-1700</f>
        <v>1644500</v>
      </c>
      <c r="E30" s="60">
        <f>F30-D30</f>
        <v>345500</v>
      </c>
      <c r="F30" s="60">
        <f>1650000+65000+275000</f>
        <v>1990000</v>
      </c>
    </row>
    <row r="31" spans="1:8" x14ac:dyDescent="0.25">
      <c r="A31" s="7"/>
      <c r="B31" s="7">
        <v>32</v>
      </c>
      <c r="C31" s="7" t="s">
        <v>21</v>
      </c>
      <c r="D31" s="60">
        <f>196512.34+1700+41800-2000+5506</f>
        <v>243518.34</v>
      </c>
      <c r="E31" s="60">
        <f t="shared" ref="E31" si="5">F31-D31</f>
        <v>-42520.48000000001</v>
      </c>
      <c r="F31" s="60">
        <f>160864.75+1700+41927.11-F32+5506</f>
        <v>200997.86</v>
      </c>
    </row>
    <row r="32" spans="1:8" ht="25.5" x14ac:dyDescent="0.25">
      <c r="A32" s="9">
        <v>4</v>
      </c>
      <c r="B32" s="10"/>
      <c r="C32" s="20" t="s">
        <v>12</v>
      </c>
      <c r="D32" s="61">
        <f>SUM(D33:D33)</f>
        <v>2000</v>
      </c>
      <c r="E32" s="61">
        <f>SUM(E33:E33)</f>
        <v>7000</v>
      </c>
      <c r="F32" s="61">
        <f>SUM(F33:F33)</f>
        <v>9000</v>
      </c>
    </row>
    <row r="33" spans="1:8" ht="38.25" x14ac:dyDescent="0.25">
      <c r="A33" s="7"/>
      <c r="B33" s="11">
        <v>42</v>
      </c>
      <c r="C33" s="21" t="s">
        <v>27</v>
      </c>
      <c r="D33" s="59">
        <v>2000</v>
      </c>
      <c r="E33" s="59">
        <f t="shared" ref="E33" si="6">F33-D33</f>
        <v>7000</v>
      </c>
      <c r="F33" s="59">
        <f>3000+4000+2000</f>
        <v>9000</v>
      </c>
    </row>
    <row r="35" spans="1:8" x14ac:dyDescent="0.25">
      <c r="D35" s="68"/>
      <c r="E35" s="68"/>
      <c r="F35" s="68"/>
      <c r="G35" s="68"/>
      <c r="H35" s="68"/>
    </row>
  </sheetData>
  <mergeCells count="6">
    <mergeCell ref="G25:H25"/>
    <mergeCell ref="A4:F4"/>
    <mergeCell ref="A6:F6"/>
    <mergeCell ref="A8:F8"/>
    <mergeCell ref="A10:F10"/>
    <mergeCell ref="A25:F25"/>
  </mergeCells>
  <pageMargins left="0.7" right="0.7" top="0.75" bottom="0.75" header="0.3" footer="0.3"/>
  <pageSetup paperSize="9" scale="76" orientation="portrait" horizontalDpi="300" verticalDpi="300" r:id="rId1"/>
  <ignoredErrors>
    <ignoredError sqref="E32 E19:E22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zoomScaleNormal="100" workbookViewId="0"/>
  </sheetViews>
  <sheetFormatPr defaultRowHeight="15" x14ac:dyDescent="0.25"/>
  <cols>
    <col min="1" max="6" width="25.28515625" customWidth="1"/>
  </cols>
  <sheetData>
    <row r="1" spans="1:6" x14ac:dyDescent="0.25">
      <c r="A1" s="72" t="s">
        <v>105</v>
      </c>
    </row>
    <row r="2" spans="1:6" x14ac:dyDescent="0.25">
      <c r="A2" t="s">
        <v>106</v>
      </c>
    </row>
    <row r="3" spans="1:6" x14ac:dyDescent="0.25">
      <c r="A3" t="s">
        <v>107</v>
      </c>
    </row>
    <row r="4" spans="1:6" ht="15.75" customHeight="1" x14ac:dyDescent="0.25">
      <c r="A4" s="86" t="s">
        <v>108</v>
      </c>
      <c r="B4" s="86"/>
      <c r="C4" s="86"/>
      <c r="D4" s="86"/>
      <c r="E4" s="74"/>
      <c r="F4" s="74"/>
    </row>
    <row r="5" spans="1:6" ht="18" customHeight="1" x14ac:dyDescent="0.25">
      <c r="A5" s="19"/>
      <c r="B5" s="19"/>
      <c r="C5" s="19"/>
      <c r="D5" s="19"/>
      <c r="E5" s="19"/>
      <c r="F5" s="19"/>
    </row>
    <row r="6" spans="1:6" ht="15.75" customHeight="1" x14ac:dyDescent="0.25">
      <c r="A6" s="86" t="s">
        <v>18</v>
      </c>
      <c r="B6" s="86"/>
      <c r="C6" s="86"/>
      <c r="D6" s="86"/>
      <c r="E6" s="19"/>
      <c r="F6" s="19"/>
    </row>
    <row r="7" spans="1:6" ht="18" x14ac:dyDescent="0.25">
      <c r="B7" s="19"/>
      <c r="C7" s="19"/>
      <c r="D7" s="19"/>
      <c r="E7" s="3"/>
      <c r="F7" s="3"/>
    </row>
    <row r="8" spans="1:6" ht="18" customHeight="1" x14ac:dyDescent="0.25">
      <c r="A8" s="86" t="s">
        <v>4</v>
      </c>
      <c r="B8" s="86"/>
      <c r="C8" s="86"/>
      <c r="D8" s="86"/>
      <c r="E8" s="3"/>
      <c r="F8" s="3"/>
    </row>
    <row r="9" spans="1:6" ht="18" x14ac:dyDescent="0.25">
      <c r="A9" s="19"/>
      <c r="B9" s="19"/>
      <c r="C9" s="19"/>
      <c r="D9" s="19"/>
      <c r="E9" s="3"/>
      <c r="F9" s="3"/>
    </row>
    <row r="10" spans="1:6" ht="15.75" customHeight="1" x14ac:dyDescent="0.25">
      <c r="A10" s="86" t="s">
        <v>37</v>
      </c>
      <c r="B10" s="86"/>
      <c r="C10" s="86"/>
      <c r="D10" s="86"/>
      <c r="E10" s="3"/>
      <c r="F10" s="3"/>
    </row>
    <row r="11" spans="1:6" ht="18" x14ac:dyDescent="0.25">
      <c r="A11" s="19"/>
      <c r="B11" s="19"/>
      <c r="C11" s="19"/>
      <c r="D11" s="19"/>
      <c r="E11" s="3"/>
      <c r="F11" s="3"/>
    </row>
    <row r="12" spans="1:6" ht="25.5" customHeight="1" x14ac:dyDescent="0.25">
      <c r="A12" s="15" t="s">
        <v>39</v>
      </c>
      <c r="B12" s="15" t="s">
        <v>114</v>
      </c>
      <c r="C12" s="15" t="s">
        <v>110</v>
      </c>
      <c r="D12" s="15" t="s">
        <v>111</v>
      </c>
    </row>
    <row r="13" spans="1:6" x14ac:dyDescent="0.25">
      <c r="A13" s="30" t="s">
        <v>0</v>
      </c>
      <c r="B13" s="63">
        <f>B14+B16+B20</f>
        <v>1890018.34</v>
      </c>
      <c r="C13" s="63">
        <f t="shared" ref="C13:D13" si="0">C14+C16+C20</f>
        <v>309979.52000000002</v>
      </c>
      <c r="D13" s="63">
        <f t="shared" si="0"/>
        <v>2199997.86</v>
      </c>
    </row>
    <row r="14" spans="1:6" x14ac:dyDescent="0.25">
      <c r="A14" s="6" t="s">
        <v>43</v>
      </c>
      <c r="B14" s="59">
        <f t="shared" ref="B14:D14" si="1">B15</f>
        <v>3000</v>
      </c>
      <c r="C14" s="59">
        <f t="shared" si="1"/>
        <v>100</v>
      </c>
      <c r="D14" s="59">
        <f t="shared" si="1"/>
        <v>3100</v>
      </c>
    </row>
    <row r="15" spans="1:6" s="46" customFormat="1" x14ac:dyDescent="0.25">
      <c r="A15" s="8" t="s">
        <v>66</v>
      </c>
      <c r="B15" s="57">
        <v>3000</v>
      </c>
      <c r="C15" s="57">
        <f>D15-B15</f>
        <v>100</v>
      </c>
      <c r="D15" s="57">
        <v>3100</v>
      </c>
    </row>
    <row r="16" spans="1:6" ht="25.5" x14ac:dyDescent="0.25">
      <c r="A16" s="6" t="s">
        <v>67</v>
      </c>
      <c r="B16" s="59">
        <f t="shared" ref="B16:D16" si="2">B17+B18+B19</f>
        <v>205112.34</v>
      </c>
      <c r="C16" s="59">
        <f t="shared" si="2"/>
        <v>-28150.479999999996</v>
      </c>
      <c r="D16" s="59">
        <f t="shared" si="2"/>
        <v>176961.86</v>
      </c>
    </row>
    <row r="17" spans="1:6" s="46" customFormat="1" ht="25.5" x14ac:dyDescent="0.25">
      <c r="A17" s="12" t="s">
        <v>68</v>
      </c>
      <c r="B17" s="57">
        <v>600</v>
      </c>
      <c r="C17" s="57">
        <f>D17-B17</f>
        <v>0</v>
      </c>
      <c r="D17" s="57">
        <v>600</v>
      </c>
    </row>
    <row r="18" spans="1:6" s="46" customFormat="1" x14ac:dyDescent="0.25">
      <c r="A18" s="12" t="s">
        <v>69</v>
      </c>
      <c r="B18" s="57">
        <v>8000</v>
      </c>
      <c r="C18" s="57">
        <f t="shared" ref="C18:C19" si="3">D18-B18</f>
        <v>7497.1100000000006</v>
      </c>
      <c r="D18" s="57">
        <v>15497.11</v>
      </c>
    </row>
    <row r="19" spans="1:6" s="46" customFormat="1" ht="25.5" x14ac:dyDescent="0.25">
      <c r="A19" s="12" t="s">
        <v>70</v>
      </c>
      <c r="B19" s="57">
        <v>196512.34</v>
      </c>
      <c r="C19" s="57">
        <f t="shared" si="3"/>
        <v>-35647.589999999997</v>
      </c>
      <c r="D19" s="57">
        <v>160864.75</v>
      </c>
    </row>
    <row r="20" spans="1:6" x14ac:dyDescent="0.25">
      <c r="A20" s="6" t="s">
        <v>40</v>
      </c>
      <c r="B20" s="59">
        <f>B21+B22</f>
        <v>1681906</v>
      </c>
      <c r="C20" s="59">
        <f t="shared" ref="C20:D20" si="4">C21+C22</f>
        <v>338030</v>
      </c>
      <c r="D20" s="59">
        <f t="shared" si="4"/>
        <v>2019936</v>
      </c>
    </row>
    <row r="21" spans="1:6" s="46" customFormat="1" x14ac:dyDescent="0.25">
      <c r="A21" s="8" t="s">
        <v>71</v>
      </c>
      <c r="B21" s="57">
        <f>29200+1646200+1000</f>
        <v>1676400</v>
      </c>
      <c r="C21" s="57">
        <f>D21-B21</f>
        <v>338030</v>
      </c>
      <c r="D21" s="57">
        <f>1000+1991700+21730</f>
        <v>2014430</v>
      </c>
    </row>
    <row r="22" spans="1:6" s="46" customFormat="1" ht="25.5" x14ac:dyDescent="0.25">
      <c r="A22" s="12" t="s">
        <v>72</v>
      </c>
      <c r="B22" s="57">
        <v>5506</v>
      </c>
      <c r="C22" s="57">
        <f t="shared" ref="C22" si="5">D22-B22</f>
        <v>0</v>
      </c>
      <c r="D22" s="57">
        <v>5506</v>
      </c>
    </row>
    <row r="24" spans="1:6" ht="15.75" customHeight="1" x14ac:dyDescent="0.25">
      <c r="A24" s="86" t="s">
        <v>38</v>
      </c>
      <c r="B24" s="86"/>
      <c r="C24" s="86"/>
      <c r="D24" s="86"/>
    </row>
    <row r="25" spans="1:6" ht="18" x14ac:dyDescent="0.25">
      <c r="A25" s="19"/>
      <c r="B25" s="19"/>
      <c r="C25" s="19"/>
      <c r="D25" s="19"/>
      <c r="E25" s="3"/>
      <c r="F25" s="3"/>
    </row>
    <row r="26" spans="1:6" ht="25.5" customHeight="1" x14ac:dyDescent="0.25">
      <c r="A26" s="15" t="s">
        <v>39</v>
      </c>
      <c r="B26" s="15" t="s">
        <v>114</v>
      </c>
      <c r="C26" s="15" t="s">
        <v>110</v>
      </c>
      <c r="D26" s="15" t="s">
        <v>111</v>
      </c>
    </row>
    <row r="27" spans="1:6" x14ac:dyDescent="0.25">
      <c r="A27" s="30" t="s">
        <v>1</v>
      </c>
      <c r="B27" s="63">
        <f>B28+B30+B34</f>
        <v>1890018.34</v>
      </c>
      <c r="C27" s="63">
        <f t="shared" ref="C27:D27" si="6">C28+C30+C34</f>
        <v>309979.52000000002</v>
      </c>
      <c r="D27" s="63">
        <f t="shared" si="6"/>
        <v>2199997.86</v>
      </c>
    </row>
    <row r="28" spans="1:6" x14ac:dyDescent="0.25">
      <c r="A28" s="6" t="s">
        <v>43</v>
      </c>
      <c r="B28" s="59">
        <f t="shared" ref="B28:D28" si="7">B29</f>
        <v>3000</v>
      </c>
      <c r="C28" s="59">
        <f t="shared" si="7"/>
        <v>100</v>
      </c>
      <c r="D28" s="59">
        <f t="shared" si="7"/>
        <v>3100</v>
      </c>
    </row>
    <row r="29" spans="1:6" s="46" customFormat="1" x14ac:dyDescent="0.25">
      <c r="A29" s="8" t="s">
        <v>66</v>
      </c>
      <c r="B29" s="57">
        <v>3000</v>
      </c>
      <c r="C29" s="57">
        <f>D29-B29</f>
        <v>100</v>
      </c>
      <c r="D29" s="57">
        <v>3100</v>
      </c>
    </row>
    <row r="30" spans="1:6" ht="25.5" x14ac:dyDescent="0.25">
      <c r="A30" s="6" t="s">
        <v>67</v>
      </c>
      <c r="B30" s="59">
        <f t="shared" ref="B30:D30" si="8">B31+B32+B33</f>
        <v>205112.34</v>
      </c>
      <c r="C30" s="59">
        <f t="shared" si="8"/>
        <v>-28150.479999999996</v>
      </c>
      <c r="D30" s="59">
        <f t="shared" si="8"/>
        <v>176961.86</v>
      </c>
    </row>
    <row r="31" spans="1:6" s="46" customFormat="1" ht="25.5" x14ac:dyDescent="0.25">
      <c r="A31" s="12" t="s">
        <v>68</v>
      </c>
      <c r="B31" s="57">
        <v>600</v>
      </c>
      <c r="C31" s="57">
        <f>D31-B31</f>
        <v>0</v>
      </c>
      <c r="D31" s="57">
        <v>600</v>
      </c>
    </row>
    <row r="32" spans="1:6" s="46" customFormat="1" x14ac:dyDescent="0.25">
      <c r="A32" s="12" t="s">
        <v>69</v>
      </c>
      <c r="B32" s="57">
        <v>8000</v>
      </c>
      <c r="C32" s="57">
        <f t="shared" ref="C32:C33" si="9">D32-B32</f>
        <v>7497.1100000000006</v>
      </c>
      <c r="D32" s="57">
        <v>15497.11</v>
      </c>
    </row>
    <row r="33" spans="1:4" s="46" customFormat="1" ht="25.5" x14ac:dyDescent="0.25">
      <c r="A33" s="12" t="s">
        <v>70</v>
      </c>
      <c r="B33" s="57">
        <v>196512.34</v>
      </c>
      <c r="C33" s="57">
        <f t="shared" si="9"/>
        <v>-35647.589999999997</v>
      </c>
      <c r="D33" s="57">
        <v>160864.75</v>
      </c>
    </row>
    <row r="34" spans="1:4" x14ac:dyDescent="0.25">
      <c r="A34" s="6" t="s">
        <v>40</v>
      </c>
      <c r="B34" s="59">
        <f>B35+B36</f>
        <v>1681906</v>
      </c>
      <c r="C34" s="59">
        <f t="shared" ref="C34" si="10">C35+C36</f>
        <v>338030</v>
      </c>
      <c r="D34" s="59">
        <f t="shared" ref="D34" si="11">D35+D36</f>
        <v>2019936</v>
      </c>
    </row>
    <row r="35" spans="1:4" s="46" customFormat="1" x14ac:dyDescent="0.25">
      <c r="A35" s="8" t="s">
        <v>71</v>
      </c>
      <c r="B35" s="57">
        <f>29200+1646200+1000</f>
        <v>1676400</v>
      </c>
      <c r="C35" s="57">
        <f>D35-B35</f>
        <v>338030</v>
      </c>
      <c r="D35" s="57">
        <f>1000+1991700+21730</f>
        <v>2014430</v>
      </c>
    </row>
    <row r="36" spans="1:4" s="46" customFormat="1" ht="25.5" x14ac:dyDescent="0.25">
      <c r="A36" s="12" t="s">
        <v>72</v>
      </c>
      <c r="B36" s="57">
        <v>5506</v>
      </c>
      <c r="C36" s="57">
        <f t="shared" ref="C36" si="12">D36-B36</f>
        <v>0</v>
      </c>
      <c r="D36" s="57">
        <v>5506</v>
      </c>
    </row>
  </sheetData>
  <mergeCells count="5">
    <mergeCell ref="A4:D4"/>
    <mergeCell ref="A6:D6"/>
    <mergeCell ref="A8:D8"/>
    <mergeCell ref="A10:D10"/>
    <mergeCell ref="A24:D24"/>
  </mergeCells>
  <pageMargins left="0.7" right="0.7" top="0.75" bottom="0.75" header="0.3" footer="0.3"/>
  <pageSetup paperSize="9" scale="88" fitToHeight="0" orientation="portrait" horizontalDpi="300" verticalDpi="300" r:id="rId1"/>
  <ignoredErrors>
    <ignoredError sqref="C14:C17 C20 C30:D35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"/>
  <sheetViews>
    <sheetView zoomScaleNormal="100" workbookViewId="0"/>
  </sheetViews>
  <sheetFormatPr defaultRowHeight="15" x14ac:dyDescent="0.25"/>
  <cols>
    <col min="1" max="1" width="37.7109375" customWidth="1"/>
    <col min="2" max="6" width="25.28515625" customWidth="1"/>
  </cols>
  <sheetData>
    <row r="1" spans="1:6" x14ac:dyDescent="0.25">
      <c r="A1" s="72" t="s">
        <v>105</v>
      </c>
    </row>
    <row r="2" spans="1:6" x14ac:dyDescent="0.25">
      <c r="A2" t="s">
        <v>106</v>
      </c>
    </row>
    <row r="3" spans="1:6" x14ac:dyDescent="0.25">
      <c r="A3" t="s">
        <v>107</v>
      </c>
    </row>
    <row r="4" spans="1:6" ht="15.75" x14ac:dyDescent="0.25">
      <c r="A4" s="86" t="s">
        <v>108</v>
      </c>
      <c r="B4" s="86"/>
      <c r="C4" s="86"/>
      <c r="D4" s="86"/>
      <c r="E4" s="74"/>
      <c r="F4" s="74"/>
    </row>
    <row r="5" spans="1:6" ht="18" customHeight="1" x14ac:dyDescent="0.25">
      <c r="A5" s="2"/>
      <c r="B5" s="2"/>
      <c r="C5" s="2"/>
      <c r="D5" s="2"/>
      <c r="E5" s="2"/>
      <c r="F5" s="2"/>
    </row>
    <row r="6" spans="1:6" ht="18" x14ac:dyDescent="0.25">
      <c r="A6" s="86" t="s">
        <v>18</v>
      </c>
      <c r="B6" s="86"/>
      <c r="C6" s="86"/>
      <c r="D6" s="86"/>
      <c r="E6" s="19"/>
      <c r="F6" s="19"/>
    </row>
    <row r="7" spans="1:6" ht="18" x14ac:dyDescent="0.25">
      <c r="A7" s="2"/>
      <c r="B7" s="2"/>
      <c r="C7" s="2"/>
      <c r="D7" s="2"/>
      <c r="E7" s="19"/>
      <c r="F7" s="19"/>
    </row>
    <row r="8" spans="1:6" ht="18" customHeight="1" x14ac:dyDescent="0.25">
      <c r="A8" s="86" t="s">
        <v>4</v>
      </c>
      <c r="B8" s="86"/>
      <c r="C8" s="86"/>
      <c r="D8" s="86"/>
      <c r="E8" s="19"/>
      <c r="F8" s="19"/>
    </row>
    <row r="9" spans="1:6" ht="18" x14ac:dyDescent="0.25">
      <c r="A9" s="2"/>
      <c r="B9" s="2"/>
      <c r="C9" s="2"/>
      <c r="D9" s="2"/>
      <c r="E9" s="3"/>
      <c r="F9" s="3"/>
    </row>
    <row r="10" spans="1:6" ht="15.75" customHeight="1" x14ac:dyDescent="0.25">
      <c r="A10" s="86" t="s">
        <v>13</v>
      </c>
      <c r="B10" s="86"/>
      <c r="C10" s="86"/>
      <c r="D10" s="86"/>
      <c r="E10" s="3"/>
      <c r="F10" s="3"/>
    </row>
    <row r="11" spans="1:6" ht="18" x14ac:dyDescent="0.25">
      <c r="A11" s="2"/>
      <c r="B11" s="2"/>
      <c r="C11" s="2"/>
      <c r="D11" s="2"/>
      <c r="E11" s="3"/>
      <c r="F11" s="3"/>
    </row>
    <row r="12" spans="1:6" ht="25.5" customHeight="1" x14ac:dyDescent="0.25">
      <c r="A12" s="15" t="s">
        <v>39</v>
      </c>
      <c r="B12" s="15" t="s">
        <v>114</v>
      </c>
      <c r="C12" s="15" t="s">
        <v>110</v>
      </c>
      <c r="D12" s="15" t="s">
        <v>111</v>
      </c>
    </row>
    <row r="13" spans="1:6" ht="15.75" customHeight="1" x14ac:dyDescent="0.25">
      <c r="A13" s="6" t="s">
        <v>14</v>
      </c>
      <c r="B13" s="61">
        <f t="shared" ref="B13:D13" si="0">B14</f>
        <v>1890018.34</v>
      </c>
      <c r="C13" s="61">
        <f t="shared" si="0"/>
        <v>309979.51999999979</v>
      </c>
      <c r="D13" s="61">
        <f t="shared" si="0"/>
        <v>2199997.86</v>
      </c>
    </row>
    <row r="14" spans="1:6" x14ac:dyDescent="0.25">
      <c r="A14" s="6" t="s">
        <v>73</v>
      </c>
      <c r="B14" s="61">
        <f t="shared" ref="B14:D14" si="1">B15</f>
        <v>1890018.34</v>
      </c>
      <c r="C14" s="61">
        <f t="shared" si="1"/>
        <v>309979.51999999979</v>
      </c>
      <c r="D14" s="61">
        <f t="shared" si="1"/>
        <v>2199997.86</v>
      </c>
    </row>
    <row r="15" spans="1:6" s="46" customFormat="1" x14ac:dyDescent="0.25">
      <c r="A15" s="13" t="s">
        <v>74</v>
      </c>
      <c r="B15" s="58">
        <v>1890018.34</v>
      </c>
      <c r="C15" s="58">
        <f>D15-B15</f>
        <v>309979.51999999979</v>
      </c>
      <c r="D15" s="62">
        <v>2199997.86</v>
      </c>
    </row>
  </sheetData>
  <mergeCells count="4">
    <mergeCell ref="A4:D4"/>
    <mergeCell ref="A6:D6"/>
    <mergeCell ref="A8:D8"/>
    <mergeCell ref="A10:D10"/>
  </mergeCells>
  <pageMargins left="0.7" right="0.7" top="0.75" bottom="0.75" header="0.3" footer="0.3"/>
  <pageSetup paperSize="9" scale="78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"/>
  <sheetViews>
    <sheetView zoomScaleNormal="100" workbookViewId="0"/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8" x14ac:dyDescent="0.25">
      <c r="A1" s="72" t="s">
        <v>105</v>
      </c>
    </row>
    <row r="2" spans="1:8" x14ac:dyDescent="0.25">
      <c r="A2" t="s">
        <v>106</v>
      </c>
    </row>
    <row r="3" spans="1:8" x14ac:dyDescent="0.25">
      <c r="A3" t="s">
        <v>107</v>
      </c>
    </row>
    <row r="4" spans="1:8" ht="15.75" x14ac:dyDescent="0.25">
      <c r="A4" s="102" t="s">
        <v>108</v>
      </c>
      <c r="B4" s="102"/>
      <c r="C4" s="102"/>
      <c r="D4" s="102"/>
      <c r="E4" s="102"/>
      <c r="F4" s="102"/>
      <c r="G4" s="74"/>
      <c r="H4" s="74"/>
    </row>
    <row r="5" spans="1:8" ht="18" customHeight="1" x14ac:dyDescent="0.25">
      <c r="A5" s="2"/>
      <c r="B5" s="2"/>
      <c r="C5" s="2"/>
      <c r="D5" s="2"/>
      <c r="E5" s="2"/>
      <c r="F5" s="2"/>
      <c r="G5" s="2"/>
      <c r="H5" s="2"/>
    </row>
    <row r="6" spans="1:8" ht="15.75" customHeight="1" x14ac:dyDescent="0.25">
      <c r="A6" s="102" t="s">
        <v>18</v>
      </c>
      <c r="B6" s="102"/>
      <c r="C6" s="102"/>
      <c r="D6" s="102"/>
      <c r="E6" s="102"/>
      <c r="F6" s="102"/>
      <c r="G6" s="19"/>
      <c r="H6" s="19"/>
    </row>
    <row r="7" spans="1:8" ht="18" x14ac:dyDescent="0.25">
      <c r="A7" s="2"/>
      <c r="B7" s="2"/>
      <c r="C7" s="2"/>
      <c r="D7" s="2"/>
      <c r="E7" s="2"/>
      <c r="F7" s="2"/>
      <c r="G7" s="3"/>
      <c r="H7" s="3"/>
    </row>
    <row r="8" spans="1:8" ht="18" customHeight="1" x14ac:dyDescent="0.25">
      <c r="A8" s="102" t="s">
        <v>45</v>
      </c>
      <c r="B8" s="102"/>
      <c r="C8" s="102"/>
      <c r="D8" s="102"/>
      <c r="E8" s="102"/>
      <c r="F8" s="102"/>
      <c r="G8" s="3"/>
      <c r="H8" s="3"/>
    </row>
    <row r="9" spans="1:8" ht="18" x14ac:dyDescent="0.25">
      <c r="A9" s="2"/>
      <c r="B9" s="2"/>
      <c r="C9" s="2"/>
      <c r="D9" s="2"/>
      <c r="E9" s="2"/>
      <c r="F9" s="2"/>
      <c r="G9" s="3"/>
      <c r="H9" s="3"/>
    </row>
    <row r="10" spans="1:8" ht="25.5" customHeight="1" x14ac:dyDescent="0.25">
      <c r="A10" s="15" t="s">
        <v>5</v>
      </c>
      <c r="B10" s="14" t="s">
        <v>6</v>
      </c>
      <c r="C10" s="14" t="s">
        <v>28</v>
      </c>
      <c r="D10" s="15" t="s">
        <v>114</v>
      </c>
      <c r="E10" s="15" t="s">
        <v>110</v>
      </c>
      <c r="F10" s="15" t="s">
        <v>111</v>
      </c>
      <c r="G10" s="3"/>
      <c r="H10" s="3"/>
    </row>
    <row r="11" spans="1:8" x14ac:dyDescent="0.25">
      <c r="A11" s="28"/>
      <c r="B11" s="29"/>
      <c r="C11" s="27" t="s">
        <v>47</v>
      </c>
      <c r="D11" s="28"/>
      <c r="E11" s="28"/>
      <c r="F11" s="28"/>
      <c r="G11" s="3"/>
      <c r="H11" s="3"/>
    </row>
    <row r="12" spans="1:8" ht="25.5" x14ac:dyDescent="0.25">
      <c r="A12" s="6">
        <v>8</v>
      </c>
      <c r="B12" s="6"/>
      <c r="C12" s="6" t="s">
        <v>15</v>
      </c>
      <c r="D12" s="4"/>
      <c r="E12" s="4"/>
      <c r="F12" s="4"/>
      <c r="G12" s="3"/>
      <c r="H12" s="3"/>
    </row>
    <row r="13" spans="1:8" x14ac:dyDescent="0.25">
      <c r="A13" s="6"/>
      <c r="B13" s="11">
        <v>84</v>
      </c>
      <c r="C13" s="11" t="s">
        <v>22</v>
      </c>
      <c r="D13" s="4"/>
      <c r="E13" s="4"/>
      <c r="F13" s="4"/>
      <c r="G13" s="3"/>
      <c r="H13" s="3"/>
    </row>
    <row r="14" spans="1:8" x14ac:dyDescent="0.25">
      <c r="A14" s="6"/>
      <c r="B14" s="11"/>
      <c r="C14" s="31"/>
      <c r="D14" s="4"/>
      <c r="E14" s="4"/>
      <c r="F14" s="4"/>
      <c r="G14" s="3"/>
      <c r="H14" s="3"/>
    </row>
    <row r="15" spans="1:8" x14ac:dyDescent="0.25">
      <c r="A15" s="6"/>
      <c r="B15" s="11"/>
      <c r="C15" s="27" t="s">
        <v>50</v>
      </c>
      <c r="D15" s="4"/>
      <c r="E15" s="4"/>
      <c r="F15" s="4"/>
      <c r="G15" s="3"/>
      <c r="H15" s="3"/>
    </row>
    <row r="16" spans="1:8" ht="25.5" x14ac:dyDescent="0.25">
      <c r="A16" s="9">
        <v>5</v>
      </c>
      <c r="B16" s="10"/>
      <c r="C16" s="20" t="s">
        <v>16</v>
      </c>
      <c r="D16" s="4"/>
      <c r="E16" s="4"/>
      <c r="F16" s="4"/>
      <c r="G16" s="3"/>
      <c r="H16" s="3"/>
    </row>
    <row r="17" spans="1:8" ht="25.5" x14ac:dyDescent="0.25">
      <c r="A17" s="11"/>
      <c r="B17" s="11">
        <v>54</v>
      </c>
      <c r="C17" s="21" t="s">
        <v>23</v>
      </c>
      <c r="D17" s="4"/>
      <c r="E17" s="4"/>
      <c r="F17" s="5"/>
      <c r="G17" s="3"/>
      <c r="H17" s="3"/>
    </row>
    <row r="18" spans="1:8" x14ac:dyDescent="0.25">
      <c r="G18" s="3"/>
      <c r="H18" s="3"/>
    </row>
    <row r="19" spans="1:8" x14ac:dyDescent="0.25">
      <c r="G19" s="3"/>
      <c r="H19" s="3"/>
    </row>
    <row r="20" spans="1:8" x14ac:dyDescent="0.25">
      <c r="G20" s="3"/>
      <c r="H20" s="3"/>
    </row>
    <row r="21" spans="1:8" x14ac:dyDescent="0.25">
      <c r="G21" s="3"/>
      <c r="H21" s="3"/>
    </row>
    <row r="22" spans="1:8" x14ac:dyDescent="0.25">
      <c r="G22" s="3"/>
      <c r="H22" s="3"/>
    </row>
  </sheetData>
  <mergeCells count="3">
    <mergeCell ref="A4:F4"/>
    <mergeCell ref="A6:F6"/>
    <mergeCell ref="A8:F8"/>
  </mergeCells>
  <pageMargins left="0.7" right="0.7" top="0.75" bottom="0.75" header="0.3" footer="0.3"/>
  <pageSetup paperSize="9" scale="76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zoomScaleNormal="100" workbookViewId="0"/>
  </sheetViews>
  <sheetFormatPr defaultRowHeight="15" x14ac:dyDescent="0.25"/>
  <cols>
    <col min="1" max="6" width="25.28515625" customWidth="1"/>
  </cols>
  <sheetData>
    <row r="1" spans="1:6" x14ac:dyDescent="0.25">
      <c r="A1" s="72" t="s">
        <v>105</v>
      </c>
    </row>
    <row r="2" spans="1:6" x14ac:dyDescent="0.25">
      <c r="A2" t="s">
        <v>106</v>
      </c>
    </row>
    <row r="3" spans="1:6" x14ac:dyDescent="0.25">
      <c r="A3" t="s">
        <v>107</v>
      </c>
    </row>
    <row r="4" spans="1:6" ht="15.75" x14ac:dyDescent="0.25">
      <c r="A4" s="102" t="s">
        <v>108</v>
      </c>
      <c r="B4" s="102"/>
      <c r="C4" s="102"/>
      <c r="D4" s="102"/>
      <c r="E4" s="75"/>
      <c r="F4" s="75"/>
    </row>
    <row r="5" spans="1:6" ht="18" customHeight="1" x14ac:dyDescent="0.25">
      <c r="A5" s="19"/>
      <c r="B5" s="19"/>
      <c r="C5" s="19"/>
      <c r="D5" s="19"/>
      <c r="E5" s="19"/>
      <c r="F5" s="19"/>
    </row>
    <row r="6" spans="1:6" ht="15.75" customHeight="1" x14ac:dyDescent="0.25">
      <c r="A6" s="102" t="s">
        <v>18</v>
      </c>
      <c r="B6" s="102"/>
      <c r="C6" s="102"/>
      <c r="D6" s="102"/>
      <c r="E6" s="19"/>
      <c r="F6" s="19"/>
    </row>
    <row r="7" spans="1:6" ht="18" x14ac:dyDescent="0.25">
      <c r="A7" s="19"/>
      <c r="B7" s="19"/>
      <c r="C7" s="19"/>
      <c r="D7" s="19"/>
      <c r="E7" s="3"/>
      <c r="F7" s="3"/>
    </row>
    <row r="8" spans="1:6" ht="18" customHeight="1" x14ac:dyDescent="0.25">
      <c r="A8" s="102" t="s">
        <v>46</v>
      </c>
      <c r="B8" s="102"/>
      <c r="C8" s="102"/>
      <c r="D8" s="102"/>
      <c r="E8" s="3"/>
      <c r="F8" s="3"/>
    </row>
    <row r="9" spans="1:6" ht="18" x14ac:dyDescent="0.25">
      <c r="A9" s="19"/>
      <c r="B9" s="19"/>
      <c r="C9" s="19"/>
      <c r="D9" s="19"/>
      <c r="E9" s="3"/>
      <c r="F9" s="3"/>
    </row>
    <row r="10" spans="1:6" ht="25.5" customHeight="1" x14ac:dyDescent="0.25">
      <c r="A10" s="14" t="s">
        <v>39</v>
      </c>
      <c r="B10" s="15" t="s">
        <v>114</v>
      </c>
      <c r="C10" s="15" t="s">
        <v>110</v>
      </c>
      <c r="D10" s="15" t="s">
        <v>111</v>
      </c>
    </row>
    <row r="11" spans="1:6" x14ac:dyDescent="0.25">
      <c r="A11" s="6" t="s">
        <v>47</v>
      </c>
      <c r="B11" s="4"/>
      <c r="C11" s="4"/>
      <c r="D11" s="4"/>
    </row>
    <row r="12" spans="1:6" ht="25.5" x14ac:dyDescent="0.25">
      <c r="A12" s="6" t="s">
        <v>48</v>
      </c>
      <c r="B12" s="4"/>
      <c r="C12" s="4"/>
      <c r="D12" s="4"/>
    </row>
    <row r="13" spans="1:6" ht="25.5" x14ac:dyDescent="0.25">
      <c r="A13" s="12" t="s">
        <v>49</v>
      </c>
      <c r="B13" s="4"/>
      <c r="C13" s="4"/>
      <c r="D13" s="4"/>
    </row>
    <row r="14" spans="1:6" x14ac:dyDescent="0.25">
      <c r="A14" s="12"/>
      <c r="B14" s="4"/>
      <c r="C14" s="4"/>
      <c r="D14" s="4"/>
    </row>
    <row r="15" spans="1:6" x14ac:dyDescent="0.25">
      <c r="A15" s="6" t="s">
        <v>50</v>
      </c>
      <c r="B15" s="4"/>
      <c r="C15" s="4"/>
      <c r="D15" s="4"/>
    </row>
    <row r="16" spans="1:6" x14ac:dyDescent="0.25">
      <c r="A16" s="20" t="s">
        <v>41</v>
      </c>
      <c r="B16" s="4"/>
      <c r="C16" s="4"/>
      <c r="D16" s="4"/>
    </row>
    <row r="17" spans="1:4" x14ac:dyDescent="0.25">
      <c r="A17" s="8" t="s">
        <v>42</v>
      </c>
      <c r="B17" s="4"/>
      <c r="C17" s="4"/>
      <c r="D17" s="5"/>
    </row>
    <row r="18" spans="1:4" x14ac:dyDescent="0.25">
      <c r="A18" s="20" t="s">
        <v>43</v>
      </c>
      <c r="B18" s="4"/>
      <c r="C18" s="4"/>
      <c r="D18" s="5"/>
    </row>
    <row r="19" spans="1:4" x14ac:dyDescent="0.25">
      <c r="A19" s="8" t="s">
        <v>44</v>
      </c>
      <c r="B19" s="4"/>
      <c r="C19" s="4"/>
      <c r="D19" s="5"/>
    </row>
  </sheetData>
  <mergeCells count="3">
    <mergeCell ref="A4:D4"/>
    <mergeCell ref="A6:D6"/>
    <mergeCell ref="A8:D8"/>
  </mergeCells>
  <pageMargins left="0.7" right="0.7" top="0.75" bottom="0.75" header="0.3" footer="0.3"/>
  <pageSetup paperSize="9" scale="88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3"/>
  <sheetViews>
    <sheetView zoomScaleNormal="100" workbookViewId="0"/>
  </sheetViews>
  <sheetFormatPr defaultRowHeight="15" x14ac:dyDescent="0.25"/>
  <cols>
    <col min="1" max="1" width="7.42578125" customWidth="1"/>
    <col min="2" max="2" width="8.42578125" customWidth="1"/>
    <col min="3" max="3" width="8.7109375" customWidth="1"/>
    <col min="4" max="4" width="30" customWidth="1"/>
    <col min="5" max="9" width="25.28515625" customWidth="1"/>
  </cols>
  <sheetData>
    <row r="1" spans="1:9" x14ac:dyDescent="0.25">
      <c r="A1" s="72" t="s">
        <v>105</v>
      </c>
    </row>
    <row r="2" spans="1:9" x14ac:dyDescent="0.25">
      <c r="A2" t="s">
        <v>106</v>
      </c>
    </row>
    <row r="3" spans="1:9" x14ac:dyDescent="0.25">
      <c r="A3" t="s">
        <v>107</v>
      </c>
    </row>
    <row r="4" spans="1:9" ht="15.75" x14ac:dyDescent="0.25">
      <c r="A4" s="102" t="s">
        <v>108</v>
      </c>
      <c r="B4" s="102"/>
      <c r="C4" s="102"/>
      <c r="D4" s="102"/>
      <c r="E4" s="102"/>
      <c r="F4" s="102"/>
      <c r="G4" s="102"/>
      <c r="H4" s="74"/>
      <c r="I4" s="74"/>
    </row>
    <row r="5" spans="1:9" ht="18" x14ac:dyDescent="0.25">
      <c r="A5" s="19"/>
      <c r="B5" s="19"/>
      <c r="C5" s="19"/>
      <c r="D5" s="19"/>
      <c r="E5" s="19"/>
      <c r="F5" s="19"/>
      <c r="G5" s="19"/>
      <c r="H5" s="3"/>
      <c r="I5" s="3"/>
    </row>
    <row r="6" spans="1:9" ht="18" customHeight="1" x14ac:dyDescent="0.25">
      <c r="A6" s="86" t="s">
        <v>17</v>
      </c>
      <c r="B6" s="86"/>
      <c r="C6" s="86"/>
      <c r="D6" s="86"/>
      <c r="E6" s="86"/>
      <c r="F6" s="86"/>
      <c r="G6" s="86"/>
      <c r="H6" s="74"/>
      <c r="I6" s="74"/>
    </row>
    <row r="7" spans="1:9" ht="18" customHeight="1" x14ac:dyDescent="0.25">
      <c r="A7" s="47"/>
      <c r="B7" s="48"/>
      <c r="C7" s="48"/>
      <c r="D7" s="48"/>
      <c r="E7" s="48"/>
      <c r="F7" s="48"/>
      <c r="G7" s="48"/>
      <c r="H7" s="48"/>
      <c r="I7" s="48"/>
    </row>
    <row r="8" spans="1:9" ht="25.5" customHeight="1" x14ac:dyDescent="0.25">
      <c r="A8" s="115" t="s">
        <v>19</v>
      </c>
      <c r="B8" s="116"/>
      <c r="C8" s="117"/>
      <c r="D8" s="14" t="s">
        <v>20</v>
      </c>
      <c r="E8" s="15" t="s">
        <v>114</v>
      </c>
      <c r="F8" s="15" t="s">
        <v>110</v>
      </c>
      <c r="G8" s="15" t="s">
        <v>111</v>
      </c>
    </row>
    <row r="9" spans="1:9" ht="38.25" x14ac:dyDescent="0.25">
      <c r="A9" s="118" t="s">
        <v>101</v>
      </c>
      <c r="B9" s="119"/>
      <c r="C9" s="120"/>
      <c r="D9" s="49" t="s">
        <v>102</v>
      </c>
      <c r="E9" s="54">
        <f t="shared" ref="E9:G9" si="0">E10</f>
        <v>1890018.34</v>
      </c>
      <c r="F9" s="54">
        <f t="shared" si="0"/>
        <v>310682.41000000003</v>
      </c>
      <c r="G9" s="54">
        <f t="shared" si="0"/>
        <v>2199997.86</v>
      </c>
    </row>
    <row r="10" spans="1:9" ht="25.5" x14ac:dyDescent="0.25">
      <c r="A10" s="118" t="s">
        <v>103</v>
      </c>
      <c r="B10" s="119"/>
      <c r="C10" s="120"/>
      <c r="D10" s="49" t="s">
        <v>104</v>
      </c>
      <c r="E10" s="54">
        <f>E11+E21+E39</f>
        <v>1890018.34</v>
      </c>
      <c r="F10" s="54">
        <f>F11+F21+F39</f>
        <v>310682.41000000003</v>
      </c>
      <c r="G10" s="54">
        <f>G11+G21+G39</f>
        <v>2199997.86</v>
      </c>
    </row>
    <row r="11" spans="1:9" ht="25.5" x14ac:dyDescent="0.25">
      <c r="A11" s="118" t="s">
        <v>75</v>
      </c>
      <c r="B11" s="119"/>
      <c r="C11" s="120"/>
      <c r="D11" s="49" t="s">
        <v>76</v>
      </c>
      <c r="E11" s="54">
        <f>E12+E16</f>
        <v>1842712.34</v>
      </c>
      <c r="F11" s="54">
        <f t="shared" ref="F11:G11" si="1">F12+F16</f>
        <v>309852.41000000003</v>
      </c>
      <c r="G11" s="54">
        <f t="shared" si="1"/>
        <v>2152564.75</v>
      </c>
    </row>
    <row r="12" spans="1:9" x14ac:dyDescent="0.25">
      <c r="A12" s="103" t="s">
        <v>77</v>
      </c>
      <c r="B12" s="104"/>
      <c r="C12" s="105"/>
      <c r="D12" s="50" t="s">
        <v>78</v>
      </c>
      <c r="E12" s="56">
        <f t="shared" ref="E12:G14" si="2">E13</f>
        <v>196512.34</v>
      </c>
      <c r="F12" s="56">
        <f t="shared" si="2"/>
        <v>-35647.589999999997</v>
      </c>
      <c r="G12" s="56">
        <f t="shared" si="2"/>
        <v>160864.75</v>
      </c>
    </row>
    <row r="13" spans="1:9" ht="25.5" x14ac:dyDescent="0.25">
      <c r="A13" s="106" t="s">
        <v>79</v>
      </c>
      <c r="B13" s="107"/>
      <c r="C13" s="108"/>
      <c r="D13" s="51" t="s">
        <v>80</v>
      </c>
      <c r="E13" s="58">
        <f t="shared" si="2"/>
        <v>196512.34</v>
      </c>
      <c r="F13" s="58">
        <f>F14</f>
        <v>-35647.589999999997</v>
      </c>
      <c r="G13" s="58">
        <f t="shared" si="2"/>
        <v>160864.75</v>
      </c>
    </row>
    <row r="14" spans="1:9" x14ac:dyDescent="0.25">
      <c r="A14" s="109">
        <v>3</v>
      </c>
      <c r="B14" s="110"/>
      <c r="C14" s="111"/>
      <c r="D14" s="52" t="s">
        <v>10</v>
      </c>
      <c r="E14" s="60">
        <f t="shared" si="2"/>
        <v>196512.34</v>
      </c>
      <c r="F14" s="60">
        <f t="shared" si="2"/>
        <v>-35647.589999999997</v>
      </c>
      <c r="G14" s="60">
        <f t="shared" si="2"/>
        <v>160864.75</v>
      </c>
    </row>
    <row r="15" spans="1:9" x14ac:dyDescent="0.25">
      <c r="A15" s="112">
        <v>32</v>
      </c>
      <c r="B15" s="113"/>
      <c r="C15" s="114"/>
      <c r="D15" s="52" t="s">
        <v>21</v>
      </c>
      <c r="E15" s="60">
        <v>196512.34</v>
      </c>
      <c r="F15" s="60">
        <f>G15-E15</f>
        <v>-35647.589999999997</v>
      </c>
      <c r="G15" s="60">
        <v>160864.75</v>
      </c>
    </row>
    <row r="16" spans="1:9" x14ac:dyDescent="0.25">
      <c r="A16" s="103" t="s">
        <v>81</v>
      </c>
      <c r="B16" s="104"/>
      <c r="C16" s="105"/>
      <c r="D16" s="50" t="s">
        <v>82</v>
      </c>
      <c r="E16" s="55">
        <f t="shared" ref="E16:G17" si="3">E17</f>
        <v>1646200</v>
      </c>
      <c r="F16" s="55">
        <f t="shared" si="3"/>
        <v>345500</v>
      </c>
      <c r="G16" s="55">
        <f t="shared" si="3"/>
        <v>1991700</v>
      </c>
    </row>
    <row r="17" spans="1:7" x14ac:dyDescent="0.25">
      <c r="A17" s="106" t="s">
        <v>83</v>
      </c>
      <c r="B17" s="107"/>
      <c r="C17" s="108"/>
      <c r="D17" s="53" t="s">
        <v>84</v>
      </c>
      <c r="E17" s="57">
        <f t="shared" si="3"/>
        <v>1646200</v>
      </c>
      <c r="F17" s="57">
        <f t="shared" si="3"/>
        <v>345500</v>
      </c>
      <c r="G17" s="57">
        <f t="shared" si="3"/>
        <v>1991700</v>
      </c>
    </row>
    <row r="18" spans="1:7" x14ac:dyDescent="0.25">
      <c r="A18" s="109">
        <v>3</v>
      </c>
      <c r="B18" s="110"/>
      <c r="C18" s="111"/>
      <c r="D18" s="52" t="s">
        <v>10</v>
      </c>
      <c r="E18" s="59">
        <f t="shared" ref="E18:G18" si="4">E19+E20</f>
        <v>1646200</v>
      </c>
      <c r="F18" s="59">
        <f t="shared" si="4"/>
        <v>345500</v>
      </c>
      <c r="G18" s="59">
        <f t="shared" si="4"/>
        <v>1991700</v>
      </c>
    </row>
    <row r="19" spans="1:7" x14ac:dyDescent="0.25">
      <c r="A19" s="112">
        <v>31</v>
      </c>
      <c r="B19" s="113"/>
      <c r="C19" s="114"/>
      <c r="D19" s="52" t="s">
        <v>11</v>
      </c>
      <c r="E19" s="59">
        <f>1646200-E20</f>
        <v>1644500</v>
      </c>
      <c r="F19" s="59">
        <f>G19-E19</f>
        <v>345500</v>
      </c>
      <c r="G19" s="59">
        <f>1991700-G20</f>
        <v>1990000</v>
      </c>
    </row>
    <row r="20" spans="1:7" x14ac:dyDescent="0.25">
      <c r="A20" s="112">
        <v>32</v>
      </c>
      <c r="B20" s="113"/>
      <c r="C20" s="114"/>
      <c r="D20" s="52" t="s">
        <v>21</v>
      </c>
      <c r="E20" s="59">
        <v>1700</v>
      </c>
      <c r="F20" s="59">
        <f>G20-E20</f>
        <v>0</v>
      </c>
      <c r="G20" s="59">
        <v>1700</v>
      </c>
    </row>
    <row r="21" spans="1:7" ht="25.5" x14ac:dyDescent="0.25">
      <c r="A21" s="118" t="s">
        <v>85</v>
      </c>
      <c r="B21" s="119"/>
      <c r="C21" s="120"/>
      <c r="D21" s="49" t="s">
        <v>86</v>
      </c>
      <c r="E21" s="54">
        <f>E22</f>
        <v>41800</v>
      </c>
      <c r="F21" s="54">
        <f t="shared" ref="F21:G21" si="5">F22</f>
        <v>830</v>
      </c>
      <c r="G21" s="54">
        <f t="shared" si="5"/>
        <v>41927.11</v>
      </c>
    </row>
    <row r="22" spans="1:7" ht="25.5" customHeight="1" x14ac:dyDescent="0.25">
      <c r="A22" s="103" t="s">
        <v>87</v>
      </c>
      <c r="B22" s="104"/>
      <c r="C22" s="105"/>
      <c r="D22" s="50" t="s">
        <v>88</v>
      </c>
      <c r="E22" s="55">
        <f>E23+E26+E29+E34</f>
        <v>41800</v>
      </c>
      <c r="F22" s="55">
        <f t="shared" ref="F22:G22" si="6">F23+F26+F29+F34</f>
        <v>830</v>
      </c>
      <c r="G22" s="55">
        <f t="shared" si="6"/>
        <v>41927.11</v>
      </c>
    </row>
    <row r="23" spans="1:7" ht="15" customHeight="1" x14ac:dyDescent="0.25">
      <c r="A23" s="106" t="s">
        <v>89</v>
      </c>
      <c r="B23" s="107"/>
      <c r="C23" s="108"/>
      <c r="D23" s="53" t="s">
        <v>90</v>
      </c>
      <c r="E23" s="57">
        <f>E24</f>
        <v>3000</v>
      </c>
      <c r="F23" s="57">
        <f t="shared" ref="F23:G24" si="7">F24</f>
        <v>100</v>
      </c>
      <c r="G23" s="57">
        <f t="shared" si="7"/>
        <v>3100</v>
      </c>
    </row>
    <row r="24" spans="1:7" x14ac:dyDescent="0.25">
      <c r="A24" s="112">
        <v>3</v>
      </c>
      <c r="B24" s="113"/>
      <c r="C24" s="114"/>
      <c r="D24" s="52" t="s">
        <v>10</v>
      </c>
      <c r="E24" s="59">
        <f>E25</f>
        <v>3000</v>
      </c>
      <c r="F24" s="59">
        <f t="shared" si="7"/>
        <v>100</v>
      </c>
      <c r="G24" s="59">
        <f t="shared" si="7"/>
        <v>3100</v>
      </c>
    </row>
    <row r="25" spans="1:7" x14ac:dyDescent="0.25">
      <c r="A25" s="112">
        <v>32</v>
      </c>
      <c r="B25" s="113"/>
      <c r="C25" s="114"/>
      <c r="D25" s="52" t="s">
        <v>21</v>
      </c>
      <c r="E25" s="59">
        <f>1800+1200</f>
        <v>3000</v>
      </c>
      <c r="F25" s="59">
        <f>G25-E25</f>
        <v>100</v>
      </c>
      <c r="G25" s="59">
        <f>500+300+1600+500+200</f>
        <v>3100</v>
      </c>
    </row>
    <row r="26" spans="1:7" x14ac:dyDescent="0.25">
      <c r="A26" s="106" t="s">
        <v>91</v>
      </c>
      <c r="B26" s="107"/>
      <c r="C26" s="108"/>
      <c r="D26" s="53" t="s">
        <v>92</v>
      </c>
      <c r="E26" s="57">
        <f t="shared" ref="E26:G27" si="8">E27</f>
        <v>600</v>
      </c>
      <c r="F26" s="57">
        <f t="shared" si="8"/>
        <v>0</v>
      </c>
      <c r="G26" s="57">
        <f t="shared" si="8"/>
        <v>600</v>
      </c>
    </row>
    <row r="27" spans="1:7" x14ac:dyDescent="0.25">
      <c r="A27" s="109">
        <v>3</v>
      </c>
      <c r="B27" s="110"/>
      <c r="C27" s="111"/>
      <c r="D27" s="52" t="s">
        <v>10</v>
      </c>
      <c r="E27" s="59">
        <f t="shared" si="8"/>
        <v>600</v>
      </c>
      <c r="F27" s="59">
        <f t="shared" si="8"/>
        <v>0</v>
      </c>
      <c r="G27" s="59">
        <f t="shared" si="8"/>
        <v>600</v>
      </c>
    </row>
    <row r="28" spans="1:7" x14ac:dyDescent="0.25">
      <c r="A28" s="112">
        <v>32</v>
      </c>
      <c r="B28" s="113"/>
      <c r="C28" s="114"/>
      <c r="D28" s="52" t="s">
        <v>21</v>
      </c>
      <c r="E28" s="59">
        <v>600</v>
      </c>
      <c r="F28" s="59">
        <f>G28-E28</f>
        <v>0</v>
      </c>
      <c r="G28" s="59">
        <f>200+200+200</f>
        <v>600</v>
      </c>
    </row>
    <row r="29" spans="1:7" x14ac:dyDescent="0.25">
      <c r="A29" s="106" t="s">
        <v>83</v>
      </c>
      <c r="B29" s="107"/>
      <c r="C29" s="108"/>
      <c r="D29" s="53" t="s">
        <v>84</v>
      </c>
      <c r="E29" s="57">
        <f t="shared" ref="E29:G29" si="9">E30+E32</f>
        <v>30200</v>
      </c>
      <c r="F29" s="57">
        <f t="shared" si="9"/>
        <v>-7470</v>
      </c>
      <c r="G29" s="57">
        <f t="shared" si="9"/>
        <v>22730</v>
      </c>
    </row>
    <row r="30" spans="1:7" x14ac:dyDescent="0.25">
      <c r="A30" s="112">
        <v>3</v>
      </c>
      <c r="B30" s="113"/>
      <c r="C30" s="114"/>
      <c r="D30" s="52" t="s">
        <v>10</v>
      </c>
      <c r="E30" s="59">
        <f>E31</f>
        <v>28200</v>
      </c>
      <c r="F30" s="59">
        <f t="shared" ref="F30:G30" si="10">F31</f>
        <v>-7470</v>
      </c>
      <c r="G30" s="59">
        <f t="shared" si="10"/>
        <v>20730</v>
      </c>
    </row>
    <row r="31" spans="1:7" x14ac:dyDescent="0.25">
      <c r="A31" s="112">
        <v>32</v>
      </c>
      <c r="B31" s="113"/>
      <c r="C31" s="114"/>
      <c r="D31" s="52" t="s">
        <v>21</v>
      </c>
      <c r="E31" s="59">
        <f>29200-1000</f>
        <v>28200</v>
      </c>
      <c r="F31" s="59">
        <f>G31-E31</f>
        <v>-7470</v>
      </c>
      <c r="G31" s="59">
        <f>20000+730</f>
        <v>20730</v>
      </c>
    </row>
    <row r="32" spans="1:7" ht="25.5" x14ac:dyDescent="0.25">
      <c r="A32" s="109">
        <v>4</v>
      </c>
      <c r="B32" s="110"/>
      <c r="C32" s="111"/>
      <c r="D32" s="52" t="s">
        <v>12</v>
      </c>
      <c r="E32" s="59">
        <f t="shared" ref="E32:G32" si="11">E33</f>
        <v>2000</v>
      </c>
      <c r="F32" s="59">
        <f t="shared" si="11"/>
        <v>0</v>
      </c>
      <c r="G32" s="59">
        <f t="shared" si="11"/>
        <v>2000</v>
      </c>
    </row>
    <row r="33" spans="1:7" ht="25.5" x14ac:dyDescent="0.25">
      <c r="A33" s="112">
        <v>42</v>
      </c>
      <c r="B33" s="113"/>
      <c r="C33" s="114"/>
      <c r="D33" s="52" t="s">
        <v>27</v>
      </c>
      <c r="E33" s="59">
        <v>2000</v>
      </c>
      <c r="F33" s="59">
        <f>G33-E33</f>
        <v>0</v>
      </c>
      <c r="G33" s="59">
        <v>2000</v>
      </c>
    </row>
    <row r="34" spans="1:7" x14ac:dyDescent="0.25">
      <c r="A34" s="106" t="s">
        <v>93</v>
      </c>
      <c r="B34" s="107"/>
      <c r="C34" s="108"/>
      <c r="D34" s="53" t="s">
        <v>94</v>
      </c>
      <c r="E34" s="57">
        <f t="shared" ref="E34:G35" si="12">E35</f>
        <v>8000</v>
      </c>
      <c r="F34" s="57">
        <f t="shared" si="12"/>
        <v>8200</v>
      </c>
      <c r="G34" s="57">
        <f>G35+G37</f>
        <v>15497.11</v>
      </c>
    </row>
    <row r="35" spans="1:7" x14ac:dyDescent="0.25">
      <c r="A35" s="112">
        <v>3</v>
      </c>
      <c r="B35" s="113"/>
      <c r="C35" s="114"/>
      <c r="D35" s="52" t="s">
        <v>10</v>
      </c>
      <c r="E35" s="59">
        <f>E36</f>
        <v>8000</v>
      </c>
      <c r="F35" s="59">
        <f t="shared" si="12"/>
        <v>8200</v>
      </c>
      <c r="G35" s="59">
        <f t="shared" si="12"/>
        <v>8497.11</v>
      </c>
    </row>
    <row r="36" spans="1:7" x14ac:dyDescent="0.25">
      <c r="A36" s="112">
        <v>32</v>
      </c>
      <c r="B36" s="113"/>
      <c r="C36" s="114"/>
      <c r="D36" s="52" t="s">
        <v>21</v>
      </c>
      <c r="E36" s="59">
        <f>2000+3500+2000+500</f>
        <v>8000</v>
      </c>
      <c r="F36" s="59">
        <f>8200</f>
        <v>8200</v>
      </c>
      <c r="G36" s="59">
        <f>2000+3500+2000+997.11</f>
        <v>8497.11</v>
      </c>
    </row>
    <row r="37" spans="1:7" ht="25.5" x14ac:dyDescent="0.25">
      <c r="A37" s="109">
        <v>4</v>
      </c>
      <c r="B37" s="110"/>
      <c r="C37" s="111"/>
      <c r="D37" s="52" t="s">
        <v>12</v>
      </c>
      <c r="E37" s="59">
        <f t="shared" ref="E37:G37" si="13">E38</f>
        <v>0</v>
      </c>
      <c r="F37" s="59">
        <f t="shared" si="13"/>
        <v>0</v>
      </c>
      <c r="G37" s="59">
        <f t="shared" si="13"/>
        <v>7000</v>
      </c>
    </row>
    <row r="38" spans="1:7" ht="25.5" x14ac:dyDescent="0.25">
      <c r="A38" s="112">
        <v>42</v>
      </c>
      <c r="B38" s="113"/>
      <c r="C38" s="114"/>
      <c r="D38" s="52" t="s">
        <v>27</v>
      </c>
      <c r="E38" s="59"/>
      <c r="F38" s="59"/>
      <c r="G38" s="59">
        <f>7000</f>
        <v>7000</v>
      </c>
    </row>
    <row r="39" spans="1:7" ht="25.5" customHeight="1" x14ac:dyDescent="0.25">
      <c r="A39" s="118" t="s">
        <v>95</v>
      </c>
      <c r="B39" s="119"/>
      <c r="C39" s="120"/>
      <c r="D39" s="49" t="s">
        <v>96</v>
      </c>
      <c r="E39" s="54">
        <f>E40</f>
        <v>5506</v>
      </c>
      <c r="F39" s="54">
        <f t="shared" ref="F39:G39" si="14">F40</f>
        <v>0</v>
      </c>
      <c r="G39" s="54">
        <f t="shared" si="14"/>
        <v>5506</v>
      </c>
    </row>
    <row r="40" spans="1:7" ht="22.5" customHeight="1" x14ac:dyDescent="0.25">
      <c r="A40" s="103" t="s">
        <v>99</v>
      </c>
      <c r="B40" s="104"/>
      <c r="C40" s="105"/>
      <c r="D40" s="50" t="s">
        <v>100</v>
      </c>
      <c r="E40" s="55">
        <f>E41</f>
        <v>5506</v>
      </c>
      <c r="F40" s="55">
        <f t="shared" ref="F40:G40" si="15">F41</f>
        <v>0</v>
      </c>
      <c r="G40" s="55">
        <f t="shared" si="15"/>
        <v>5506</v>
      </c>
    </row>
    <row r="41" spans="1:7" ht="15" customHeight="1" x14ac:dyDescent="0.25">
      <c r="A41" s="106" t="s">
        <v>97</v>
      </c>
      <c r="B41" s="107"/>
      <c r="C41" s="108"/>
      <c r="D41" s="51" t="s">
        <v>98</v>
      </c>
      <c r="E41" s="57">
        <f t="shared" ref="E41:G42" si="16">E42</f>
        <v>5506</v>
      </c>
      <c r="F41" s="57">
        <f t="shared" si="16"/>
        <v>0</v>
      </c>
      <c r="G41" s="57">
        <f t="shared" si="16"/>
        <v>5506</v>
      </c>
    </row>
    <row r="42" spans="1:7" x14ac:dyDescent="0.25">
      <c r="A42" s="109">
        <v>3</v>
      </c>
      <c r="B42" s="110"/>
      <c r="C42" s="111"/>
      <c r="D42" s="52" t="s">
        <v>10</v>
      </c>
      <c r="E42" s="59">
        <f t="shared" si="16"/>
        <v>5506</v>
      </c>
      <c r="F42" s="59">
        <f t="shared" si="16"/>
        <v>0</v>
      </c>
      <c r="G42" s="59">
        <f t="shared" si="16"/>
        <v>5506</v>
      </c>
    </row>
    <row r="43" spans="1:7" ht="15" customHeight="1" x14ac:dyDescent="0.25">
      <c r="A43" s="112">
        <v>32</v>
      </c>
      <c r="B43" s="113"/>
      <c r="C43" s="114"/>
      <c r="D43" s="52" t="s">
        <v>21</v>
      </c>
      <c r="E43" s="59">
        <v>5506</v>
      </c>
      <c r="F43" s="59">
        <f>G43-E43</f>
        <v>0</v>
      </c>
      <c r="G43" s="59">
        <v>5506</v>
      </c>
    </row>
    <row r="44" spans="1:7" ht="15" customHeight="1" x14ac:dyDescent="0.25"/>
    <row r="45" spans="1:7" ht="15" customHeight="1" x14ac:dyDescent="0.25"/>
    <row r="46" spans="1:7" ht="15" customHeight="1" x14ac:dyDescent="0.25"/>
    <row r="47" spans="1:7" ht="15" customHeight="1" x14ac:dyDescent="0.25"/>
    <row r="48" spans="1:7" ht="15" customHeight="1" x14ac:dyDescent="0.25"/>
    <row r="49" ht="15" customHeight="1" x14ac:dyDescent="0.25"/>
    <row r="51" ht="25.5" customHeight="1" x14ac:dyDescent="0.25"/>
    <row r="52" ht="15" customHeight="1" x14ac:dyDescent="0.25"/>
    <row r="53" ht="15" customHeight="1" x14ac:dyDescent="0.25"/>
  </sheetData>
  <mergeCells count="38">
    <mergeCell ref="A42:C42"/>
    <mergeCell ref="A43:C43"/>
    <mergeCell ref="A40:C40"/>
    <mergeCell ref="A39:C39"/>
    <mergeCell ref="A37:C37"/>
    <mergeCell ref="A38:C38"/>
    <mergeCell ref="A32:C32"/>
    <mergeCell ref="A33:C33"/>
    <mergeCell ref="A34:C34"/>
    <mergeCell ref="A35:C35"/>
    <mergeCell ref="A41:C41"/>
    <mergeCell ref="A36:C36"/>
    <mergeCell ref="A27:C27"/>
    <mergeCell ref="A28:C28"/>
    <mergeCell ref="A29:C29"/>
    <mergeCell ref="A30:C30"/>
    <mergeCell ref="A31:C31"/>
    <mergeCell ref="A22:C22"/>
    <mergeCell ref="A23:C23"/>
    <mergeCell ref="A24:C24"/>
    <mergeCell ref="A25:C25"/>
    <mergeCell ref="A26:C26"/>
    <mergeCell ref="A19:C19"/>
    <mergeCell ref="A20:C20"/>
    <mergeCell ref="A21:C21"/>
    <mergeCell ref="A16:C16"/>
    <mergeCell ref="A17:C17"/>
    <mergeCell ref="A18:C18"/>
    <mergeCell ref="A15:C15"/>
    <mergeCell ref="A8:C8"/>
    <mergeCell ref="A9:C9"/>
    <mergeCell ref="A10:C10"/>
    <mergeCell ref="A11:C11"/>
    <mergeCell ref="A4:G4"/>
    <mergeCell ref="A6:G6"/>
    <mergeCell ref="A12:C12"/>
    <mergeCell ref="A13:C13"/>
    <mergeCell ref="A14:C14"/>
  </mergeCells>
  <pageMargins left="0.7" right="0.7" top="0.75" bottom="0.75" header="0.3" footer="0.3"/>
  <pageSetup paperSize="9" scale="68" fitToHeight="0" orientation="portrait" horizontalDpi="300" verticalDpi="300" r:id="rId1"/>
  <ignoredErrors>
    <ignoredError sqref="E25:F25 E31 G25 F31:G33 E22:G22 E36:F36 G36:G38 F1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4</vt:i4>
      </vt:variant>
    </vt:vector>
  </HeadingPairs>
  <TitlesOfParts>
    <vt:vector size="11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  <vt:lpstr>' Račun prihoda i rashoda'!Podrucje_ispisa</vt:lpstr>
      <vt:lpstr>'Prihodi i rashodi po izvorima'!Podrucje_ispisa</vt:lpstr>
      <vt:lpstr>'Račun financiranja'!Podrucje_ispisa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Racunovodja</cp:lastModifiedBy>
  <cp:lastPrinted>2024-04-24T09:17:02Z</cp:lastPrinted>
  <dcterms:created xsi:type="dcterms:W3CDTF">2022-08-12T12:51:27Z</dcterms:created>
  <dcterms:modified xsi:type="dcterms:W3CDTF">2024-04-24T09:17:05Z</dcterms:modified>
</cp:coreProperties>
</file>