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Polugodišnji\2024\"/>
    </mc:Choice>
  </mc:AlternateContent>
  <bookViews>
    <workbookView xWindow="0" yWindow="0" windowWidth="28800" windowHeight="12210" tabRatio="939"/>
  </bookViews>
  <sheets>
    <sheet name="SAŽETAK" sheetId="1" r:id="rId1"/>
    <sheet name="Račun prihoda i rashoda" sheetId="3" r:id="rId2"/>
    <sheet name="Rashodi i prihodi prema izvoru" sheetId="4" r:id="rId3"/>
    <sheet name="Rashodi prema funkcijskoj k " sheetId="5" r:id="rId4"/>
    <sheet name="Programska klasifikacija" sheetId="2" r:id="rId5"/>
  </sheets>
  <definedNames>
    <definedName name="_xlnm.Print_Area" localSheetId="4">'Programska klasifikacija'!$A$1:$K$133</definedName>
    <definedName name="_xlnm.Print_Area" localSheetId="1">'Račun prihoda i rashoda'!$A$1:$N$108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2" l="1"/>
  <c r="I34" i="2"/>
  <c r="I24" i="2"/>
  <c r="I29" i="2"/>
  <c r="I45" i="4" l="1"/>
  <c r="I43" i="4"/>
  <c r="I42" i="4"/>
  <c r="I36" i="4"/>
  <c r="I15" i="4"/>
  <c r="K20" i="1" l="1"/>
  <c r="I23" i="1"/>
  <c r="I26" i="1" s="1"/>
  <c r="E26" i="1"/>
  <c r="I86" i="3"/>
  <c r="I63" i="3"/>
  <c r="I54" i="3" s="1"/>
  <c r="I55" i="3"/>
  <c r="I94" i="3"/>
  <c r="I92" i="3"/>
  <c r="I85" i="3"/>
  <c r="I84" i="3"/>
  <c r="I83" i="3"/>
  <c r="I81" i="3"/>
  <c r="I80" i="3"/>
  <c r="I77" i="3"/>
  <c r="I73" i="3"/>
  <c r="I71" i="3"/>
  <c r="I70" i="3"/>
  <c r="I66" i="3"/>
  <c r="G24" i="1"/>
  <c r="G20" i="1"/>
  <c r="I102" i="3"/>
  <c r="I13" i="3"/>
  <c r="G13" i="3"/>
  <c r="K44" i="3"/>
  <c r="K42" i="3" s="1"/>
  <c r="G44" i="3"/>
  <c r="I46" i="3"/>
  <c r="I44" i="3" s="1"/>
  <c r="I17" i="3"/>
  <c r="I103" i="3"/>
  <c r="K103" i="3"/>
  <c r="G103" i="3"/>
  <c r="I61" i="3"/>
  <c r="I59" i="3"/>
  <c r="I57" i="3"/>
  <c r="I99" i="3"/>
  <c r="K99" i="3"/>
  <c r="G99" i="3"/>
  <c r="I78" i="3"/>
  <c r="I75" i="3"/>
  <c r="I74" i="3"/>
  <c r="E23" i="4"/>
  <c r="I23" i="4"/>
  <c r="G26" i="4"/>
  <c r="G25" i="4"/>
  <c r="G24" i="4"/>
  <c r="G23" i="4" s="1"/>
  <c r="G19" i="4"/>
  <c r="G17" i="4"/>
  <c r="G16" i="4"/>
  <c r="G15" i="4"/>
  <c r="G14" i="4"/>
  <c r="G13" i="4" s="1"/>
  <c r="G45" i="4"/>
  <c r="I44" i="4"/>
  <c r="E44" i="4"/>
  <c r="G46" i="4"/>
  <c r="G44" i="4" s="1"/>
  <c r="G36" i="4"/>
  <c r="G37" i="4"/>
  <c r="G35" i="4"/>
  <c r="G73" i="2"/>
  <c r="G72" i="2" s="1"/>
  <c r="I72" i="2"/>
  <c r="K95" i="2"/>
  <c r="I93" i="2"/>
  <c r="G93" i="2"/>
  <c r="K94" i="2"/>
  <c r="K81" i="2"/>
  <c r="I78" i="2"/>
  <c r="G78" i="2"/>
  <c r="I65" i="2"/>
  <c r="G65" i="2"/>
  <c r="K76" i="2"/>
  <c r="I73" i="2"/>
  <c r="K70" i="2"/>
  <c r="K75" i="2"/>
  <c r="K68" i="2"/>
  <c r="K69" i="2"/>
  <c r="K67" i="2"/>
  <c r="I118" i="2"/>
  <c r="G118" i="2"/>
  <c r="K127" i="2"/>
  <c r="K122" i="2"/>
  <c r="L22" i="1"/>
  <c r="K22" i="1"/>
  <c r="G19" i="1"/>
  <c r="G23" i="1"/>
  <c r="G40" i="1"/>
  <c r="L20" i="1" l="1"/>
  <c r="I69" i="3"/>
  <c r="G28" i="4"/>
  <c r="K93" i="2"/>
  <c r="G26" i="1"/>
  <c r="G41" i="1" s="1"/>
  <c r="K60" i="3"/>
  <c r="I60" i="3"/>
  <c r="K58" i="3"/>
  <c r="I58" i="3"/>
  <c r="G88" i="2"/>
  <c r="G87" i="2" s="1"/>
  <c r="I88" i="2"/>
  <c r="I87" i="2" s="1"/>
  <c r="K74" i="2"/>
  <c r="G58" i="2"/>
  <c r="G56" i="2" s="1"/>
  <c r="I111" i="2"/>
  <c r="I107" i="2"/>
  <c r="I64" i="2"/>
  <c r="G64" i="2"/>
  <c r="G16" i="2" s="1"/>
  <c r="K71" i="2"/>
  <c r="K72" i="2" l="1"/>
  <c r="K73" i="2"/>
  <c r="I13" i="5"/>
  <c r="G86" i="3"/>
  <c r="G56" i="3"/>
  <c r="G58" i="3"/>
  <c r="G60" i="3"/>
  <c r="G64" i="3"/>
  <c r="G69" i="3"/>
  <c r="G76" i="3"/>
  <c r="G96" i="3"/>
  <c r="G95" i="3" s="1"/>
  <c r="G98" i="3"/>
  <c r="E19" i="1"/>
  <c r="E23" i="1"/>
  <c r="G63" i="3" l="1"/>
  <c r="G55" i="3"/>
  <c r="G54" i="3" s="1"/>
  <c r="N57" i="3" l="1"/>
  <c r="N58" i="3"/>
  <c r="N59" i="3"/>
  <c r="N60" i="3"/>
  <c r="N61" i="3"/>
  <c r="N62" i="3"/>
  <c r="M65" i="3"/>
  <c r="K16" i="2" l="1"/>
  <c r="I14" i="2"/>
  <c r="I58" i="2"/>
  <c r="I56" i="2" s="1"/>
  <c r="G53" i="2"/>
  <c r="I53" i="2"/>
  <c r="G49" i="2"/>
  <c r="I49" i="2"/>
  <c r="I47" i="2" s="1"/>
  <c r="G132" i="2"/>
  <c r="G130" i="2" s="1"/>
  <c r="I132" i="2"/>
  <c r="G128" i="2"/>
  <c r="I128" i="2"/>
  <c r="G111" i="2"/>
  <c r="G107" i="2"/>
  <c r="G102" i="2"/>
  <c r="G100" i="2" s="1"/>
  <c r="I102" i="2"/>
  <c r="G98" i="2"/>
  <c r="G96" i="2" s="1"/>
  <c r="I98" i="2"/>
  <c r="I96" i="2" s="1"/>
  <c r="G85" i="2"/>
  <c r="G84" i="2" s="1"/>
  <c r="I85" i="2"/>
  <c r="I82" i="2"/>
  <c r="I77" i="2" s="1"/>
  <c r="G82" i="2"/>
  <c r="G77" i="2" s="1"/>
  <c r="G62" i="2" l="1"/>
  <c r="K128" i="2"/>
  <c r="K132" i="2"/>
  <c r="I130" i="2"/>
  <c r="K78" i="2"/>
  <c r="K102" i="2"/>
  <c r="I105" i="2"/>
  <c r="G105" i="2"/>
  <c r="G15" i="2" s="1"/>
  <c r="K107" i="2"/>
  <c r="I100" i="2"/>
  <c r="K88" i="2"/>
  <c r="K85" i="2"/>
  <c r="I84" i="2"/>
  <c r="K82" i="2"/>
  <c r="K65" i="2"/>
  <c r="G23" i="2"/>
  <c r="G21" i="2" s="1"/>
  <c r="G17" i="2" s="1"/>
  <c r="K17" i="2" s="1"/>
  <c r="I23" i="2"/>
  <c r="I47" i="4"/>
  <c r="G47" i="4"/>
  <c r="E47" i="4"/>
  <c r="I40" i="4"/>
  <c r="G40" i="4"/>
  <c r="E40" i="4"/>
  <c r="I38" i="4"/>
  <c r="G38" i="4"/>
  <c r="E38" i="4"/>
  <c r="E34" i="4"/>
  <c r="I34" i="4"/>
  <c r="G34" i="4"/>
  <c r="I26" i="4"/>
  <c r="L26" i="4" s="1"/>
  <c r="E26" i="4"/>
  <c r="L23" i="4"/>
  <c r="K23" i="4"/>
  <c r="I19" i="4"/>
  <c r="E19" i="4"/>
  <c r="I17" i="4"/>
  <c r="L17" i="4" s="1"/>
  <c r="E17" i="4"/>
  <c r="L14" i="4"/>
  <c r="I13" i="4"/>
  <c r="E13" i="4"/>
  <c r="K15" i="2" l="1"/>
  <c r="K17" i="4"/>
  <c r="L47" i="4"/>
  <c r="L44" i="4"/>
  <c r="L40" i="4"/>
  <c r="L34" i="4"/>
  <c r="I62" i="2"/>
  <c r="K19" i="4"/>
  <c r="K13" i="4"/>
  <c r="K47" i="4"/>
  <c r="K44" i="4"/>
  <c r="K38" i="4"/>
  <c r="E49" i="4"/>
  <c r="G49" i="4"/>
  <c r="I49" i="4"/>
  <c r="E28" i="4"/>
  <c r="L19" i="4"/>
  <c r="L13" i="4"/>
  <c r="I28" i="4"/>
  <c r="K49" i="2"/>
  <c r="G47" i="2"/>
  <c r="K58" i="2"/>
  <c r="K53" i="2"/>
  <c r="K40" i="4"/>
  <c r="L38" i="4"/>
  <c r="K34" i="4"/>
  <c r="K26" i="4"/>
  <c r="M100" i="3"/>
  <c r="N100" i="3"/>
  <c r="G20" i="2" l="1"/>
  <c r="G18" i="2"/>
  <c r="I12" i="5"/>
  <c r="K13" i="5"/>
  <c r="K12" i="5" s="1"/>
  <c r="G13" i="5"/>
  <c r="G12" i="5" s="1"/>
  <c r="M14" i="5"/>
  <c r="N14" i="5"/>
  <c r="M62" i="3"/>
  <c r="K18" i="2" l="1"/>
  <c r="G14" i="2"/>
  <c r="K14" i="2" s="1"/>
  <c r="M12" i="5"/>
  <c r="N12" i="5"/>
  <c r="M13" i="5"/>
  <c r="N13" i="5"/>
  <c r="I19" i="1" l="1"/>
  <c r="L25" i="1" l="1"/>
  <c r="K133" i="2"/>
  <c r="K123" i="2"/>
  <c r="K120" i="2"/>
  <c r="K103" i="2"/>
  <c r="K101" i="2"/>
  <c r="K98" i="2"/>
  <c r="K90" i="2"/>
  <c r="K89" i="2"/>
  <c r="K59" i="2"/>
  <c r="K60" i="2"/>
  <c r="K61" i="2"/>
  <c r="G114" i="2" l="1"/>
  <c r="G55" i="2"/>
  <c r="K125" i="2"/>
  <c r="L23" i="1"/>
  <c r="L19" i="1"/>
  <c r="L24" i="1"/>
  <c r="K24" i="1"/>
  <c r="K100" i="2"/>
  <c r="K25" i="1"/>
  <c r="K118" i="2" l="1"/>
  <c r="I114" i="2"/>
  <c r="K19" i="1"/>
  <c r="K23" i="1"/>
  <c r="G106" i="3"/>
  <c r="G50" i="3"/>
  <c r="G49" i="3" s="1"/>
  <c r="G48" i="3" s="1"/>
  <c r="G42" i="3"/>
  <c r="G39" i="3"/>
  <c r="G37" i="3"/>
  <c r="G31" i="3"/>
  <c r="G29" i="3" s="1"/>
  <c r="G23" i="3"/>
  <c r="G21" i="3"/>
  <c r="G15" i="3"/>
  <c r="G35" i="3" l="1"/>
  <c r="G102" i="3"/>
  <c r="G101" i="3" s="1"/>
  <c r="L16" i="4"/>
  <c r="K15" i="4"/>
  <c r="K26" i="2"/>
  <c r="G12" i="3" l="1"/>
  <c r="G52" i="3" s="1"/>
  <c r="K64" i="2"/>
  <c r="G108" i="3"/>
  <c r="I40" i="1"/>
  <c r="E40" i="1"/>
  <c r="K40" i="1" l="1"/>
  <c r="L40" i="1"/>
  <c r="K26" i="1" l="1"/>
  <c r="I23" i="3" l="1"/>
  <c r="I15" i="3"/>
  <c r="K15" i="3"/>
  <c r="K23" i="3"/>
  <c r="N15" i="3" l="1"/>
  <c r="N33" i="3"/>
  <c r="M25" i="3"/>
  <c r="K14" i="4" l="1"/>
  <c r="I41" i="1" l="1"/>
  <c r="K124" i="2"/>
  <c r="K111" i="2"/>
  <c r="M51" i="3" l="1"/>
  <c r="N51" i="3"/>
  <c r="K126" i="2"/>
  <c r="K121" i="2"/>
  <c r="K106" i="2"/>
  <c r="K97" i="2"/>
  <c r="K57" i="2"/>
  <c r="K48" i="2"/>
  <c r="I98" i="3"/>
  <c r="K64" i="3"/>
  <c r="M64" i="3" s="1"/>
  <c r="M23" i="3"/>
  <c r="N99" i="3" l="1"/>
  <c r="K98" i="3"/>
  <c r="M99" i="3"/>
  <c r="N27" i="3"/>
  <c r="N25" i="3"/>
  <c r="N98" i="3" l="1"/>
  <c r="M98" i="3"/>
  <c r="M15" i="3"/>
  <c r="M33" i="3"/>
  <c r="I31" i="3"/>
  <c r="I29" i="3" s="1"/>
  <c r="K31" i="3"/>
  <c r="M27" i="3"/>
  <c r="N23" i="3" l="1"/>
  <c r="K99" i="2"/>
  <c r="K96" i="2" l="1"/>
  <c r="N41" i="3" l="1"/>
  <c r="M41" i="3"/>
  <c r="N38" i="3"/>
  <c r="M38" i="3"/>
  <c r="M46" i="3"/>
  <c r="N46" i="3"/>
  <c r="N32" i="3"/>
  <c r="M32" i="3"/>
  <c r="N22" i="3"/>
  <c r="M22" i="3"/>
  <c r="M104" i="3"/>
  <c r="N104" i="3"/>
  <c r="M105" i="3"/>
  <c r="N105" i="3"/>
  <c r="M107" i="3"/>
  <c r="N107" i="3"/>
  <c r="N87" i="3"/>
  <c r="M87" i="3"/>
  <c r="M90" i="3"/>
  <c r="N90" i="3"/>
  <c r="M91" i="3"/>
  <c r="N91" i="3"/>
  <c r="M92" i="3"/>
  <c r="N92" i="3"/>
  <c r="M93" i="3"/>
  <c r="N93" i="3"/>
  <c r="M94" i="3"/>
  <c r="N94" i="3"/>
  <c r="M97" i="3"/>
  <c r="N97" i="3"/>
  <c r="N89" i="3"/>
  <c r="M89" i="3"/>
  <c r="M57" i="3"/>
  <c r="M59" i="3"/>
  <c r="M61" i="3"/>
  <c r="N65" i="3"/>
  <c r="M66" i="3"/>
  <c r="N66" i="3"/>
  <c r="M67" i="3"/>
  <c r="N67" i="3"/>
  <c r="M68" i="3"/>
  <c r="N68" i="3"/>
  <c r="M70" i="3"/>
  <c r="N70" i="3"/>
  <c r="M71" i="3"/>
  <c r="N71" i="3"/>
  <c r="M72" i="3"/>
  <c r="N72" i="3"/>
  <c r="M73" i="3"/>
  <c r="N73" i="3"/>
  <c r="M74" i="3"/>
  <c r="N74" i="3"/>
  <c r="M75" i="3"/>
  <c r="N75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K109" i="2"/>
  <c r="K110" i="2"/>
  <c r="K112" i="2"/>
  <c r="K108" i="2"/>
  <c r="K79" i="2"/>
  <c r="K80" i="2"/>
  <c r="K83" i="2"/>
  <c r="K86" i="2"/>
  <c r="K91" i="2"/>
  <c r="K92" i="2"/>
  <c r="K66" i="2"/>
  <c r="K129" i="2"/>
  <c r="K119" i="2"/>
  <c r="K51" i="2"/>
  <c r="K52" i="2"/>
  <c r="K54" i="2"/>
  <c r="K50" i="2"/>
  <c r="N17" i="3"/>
  <c r="N19" i="3"/>
  <c r="M17" i="3"/>
  <c r="M19" i="3"/>
  <c r="I55" i="2" l="1"/>
  <c r="L26" i="1"/>
  <c r="K130" i="2"/>
  <c r="K114" i="2"/>
  <c r="I104" i="2"/>
  <c r="K105" i="2"/>
  <c r="G104" i="2"/>
  <c r="G19" i="2" s="1"/>
  <c r="K87" i="2"/>
  <c r="K84" i="2"/>
  <c r="K77" i="2"/>
  <c r="K56" i="2"/>
  <c r="K47" i="2"/>
  <c r="I113" i="2"/>
  <c r="K24" i="2"/>
  <c r="K25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L41" i="1" l="1"/>
  <c r="K62" i="2"/>
  <c r="K113" i="2"/>
  <c r="K104" i="2"/>
  <c r="K55" i="2"/>
  <c r="K27" i="4"/>
  <c r="I21" i="2" l="1"/>
  <c r="K23" i="2"/>
  <c r="K49" i="4"/>
  <c r="K37" i="4"/>
  <c r="L37" i="4"/>
  <c r="K39" i="4"/>
  <c r="L39" i="4"/>
  <c r="K41" i="4"/>
  <c r="L41" i="4"/>
  <c r="K42" i="4"/>
  <c r="L42" i="4"/>
  <c r="K43" i="4"/>
  <c r="L43" i="4"/>
  <c r="K45" i="4"/>
  <c r="L45" i="4"/>
  <c r="K46" i="4"/>
  <c r="L46" i="4"/>
  <c r="K48" i="4"/>
  <c r="L48" i="4"/>
  <c r="L36" i="4"/>
  <c r="K36" i="4"/>
  <c r="L35" i="4"/>
  <c r="K35" i="4"/>
  <c r="K16" i="4"/>
  <c r="K18" i="4"/>
  <c r="L18" i="4"/>
  <c r="K20" i="4"/>
  <c r="L20" i="4"/>
  <c r="K21" i="4"/>
  <c r="L21" i="4"/>
  <c r="K22" i="4"/>
  <c r="L22" i="4"/>
  <c r="K24" i="4"/>
  <c r="L24" i="4"/>
  <c r="K25" i="4"/>
  <c r="L25" i="4"/>
  <c r="L27" i="4"/>
  <c r="L15" i="4"/>
  <c r="K21" i="2" l="1"/>
  <c r="I20" i="2"/>
  <c r="I19" i="2" s="1"/>
  <c r="K28" i="4"/>
  <c r="L28" i="4"/>
  <c r="L49" i="4"/>
  <c r="K19" i="2" l="1"/>
  <c r="K20" i="2"/>
  <c r="I96" i="3"/>
  <c r="I95" i="3" s="1"/>
  <c r="K96" i="3"/>
  <c r="I106" i="3"/>
  <c r="I101" i="3" s="1"/>
  <c r="K106" i="3"/>
  <c r="K102" i="3" s="1"/>
  <c r="K101" i="3" s="1"/>
  <c r="I56" i="3"/>
  <c r="K56" i="3"/>
  <c r="M60" i="3"/>
  <c r="I64" i="3"/>
  <c r="K69" i="3"/>
  <c r="I76" i="3"/>
  <c r="K76" i="3"/>
  <c r="K86" i="3"/>
  <c r="N56" i="3" l="1"/>
  <c r="K55" i="3"/>
  <c r="M103" i="3"/>
  <c r="N103" i="3"/>
  <c r="M86" i="3"/>
  <c r="N86" i="3"/>
  <c r="M69" i="3"/>
  <c r="N69" i="3"/>
  <c r="M96" i="3"/>
  <c r="N96" i="3"/>
  <c r="N76" i="3"/>
  <c r="M76" i="3"/>
  <c r="M106" i="3"/>
  <c r="N106" i="3"/>
  <c r="M58" i="3"/>
  <c r="M56" i="3"/>
  <c r="K95" i="3"/>
  <c r="K63" i="3"/>
  <c r="N64" i="3"/>
  <c r="I50" i="3"/>
  <c r="I49" i="3" s="1"/>
  <c r="I48" i="3" s="1"/>
  <c r="K50" i="3"/>
  <c r="I42" i="3"/>
  <c r="I39" i="3"/>
  <c r="K39" i="3"/>
  <c r="I37" i="3"/>
  <c r="K37" i="3"/>
  <c r="I21" i="3"/>
  <c r="K21" i="3"/>
  <c r="K13" i="3" s="1"/>
  <c r="K54" i="3" l="1"/>
  <c r="N63" i="3"/>
  <c r="M63" i="3"/>
  <c r="M55" i="3"/>
  <c r="N55" i="3"/>
  <c r="N101" i="3"/>
  <c r="M13" i="3"/>
  <c r="I108" i="3"/>
  <c r="N21" i="3"/>
  <c r="M95" i="3"/>
  <c r="N95" i="3"/>
  <c r="M21" i="3"/>
  <c r="K29" i="3"/>
  <c r="N31" i="3"/>
  <c r="M31" i="3"/>
  <c r="N50" i="3"/>
  <c r="M50" i="3"/>
  <c r="K35" i="3"/>
  <c r="N37" i="3"/>
  <c r="M37" i="3"/>
  <c r="N39" i="3"/>
  <c r="M39" i="3"/>
  <c r="M44" i="3"/>
  <c r="N44" i="3"/>
  <c r="M102" i="3"/>
  <c r="N102" i="3"/>
  <c r="K49" i="3"/>
  <c r="K48" i="3" s="1"/>
  <c r="I35" i="3"/>
  <c r="E41" i="1"/>
  <c r="K41" i="1" s="1"/>
  <c r="N13" i="3" l="1"/>
  <c r="I12" i="3"/>
  <c r="I52" i="3" s="1"/>
  <c r="K108" i="3"/>
  <c r="K12" i="3"/>
  <c r="K52" i="3" s="1"/>
  <c r="M101" i="3"/>
  <c r="N35" i="3"/>
  <c r="M35" i="3"/>
  <c r="N42" i="3"/>
  <c r="M42" i="3"/>
  <c r="N29" i="3"/>
  <c r="M29" i="3"/>
  <c r="N54" i="3"/>
  <c r="N49" i="3"/>
  <c r="M49" i="3"/>
  <c r="M54" i="3"/>
  <c r="N108" i="3" l="1"/>
  <c r="M108" i="3"/>
  <c r="N12" i="3"/>
  <c r="M12" i="3"/>
  <c r="N48" i="3"/>
  <c r="M48" i="3"/>
  <c r="M52" i="3" l="1"/>
  <c r="N52" i="3"/>
</calcChain>
</file>

<file path=xl/sharedStrings.xml><?xml version="1.0" encoding="utf-8"?>
<sst xmlns="http://schemas.openxmlformats.org/spreadsheetml/2006/main" count="371" uniqueCount="199">
  <si>
    <t>I. OPĆI DIO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</si>
  <si>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</si>
  <si>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</si>
  <si>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</si>
  <si>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</si>
  <si>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</si>
  <si>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</si>
  <si>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</si>
  <si>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</si>
  <si>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5 Izdaci za financijsku imovinu i otplate zajmova</t>
  </si>
  <si>
    <t>8 Primici od financijske imovine i zaduživanja</t>
  </si>
  <si>
    <t>Neto zaduživanje/ financiranje</t>
  </si>
  <si>
    <t>Višak/ manjak iz prethodnih godina</t>
  </si>
  <si>
    <t>9 Preneseni višak prethodnih godina</t>
  </si>
  <si>
    <t>C. RASPOLOŽIVA SREDSTVA IZ PRETHODIH GODINA</t>
  </si>
  <si>
    <t>Višak/ manjak + neto financiranje + raspoloživa sredstva iz prethodnih godina</t>
  </si>
  <si>
    <t>Antuna Gustava Matoša 40, 23000 Zadar</t>
  </si>
  <si>
    <t>OIB: 91757782000 // RKP: 19773</t>
  </si>
  <si>
    <t>Hotelijersko – turistička i ugostiteljska škola Zadar</t>
  </si>
  <si>
    <t>Glava: 030-05 SREDNJOŠKOLSKO OBRAZOVANJE</t>
  </si>
  <si>
    <t>Aktivnost: A2204-01 Djelatnost srednjih škola</t>
  </si>
  <si>
    <t>Izvor financiranje: 451 F.P. i dodatni udio u porezu na dohodak</t>
  </si>
  <si>
    <t>Brojčana oznaka i naziv računa prihoda i rashoda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</si>
  <si>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</si>
  <si>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</si>
  <si>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</si>
  <si>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</si>
  <si>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</si>
  <si>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</si>
  <si>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</si>
  <si>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</si>
  <si>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</si>
  <si>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</si>
  <si>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</si>
  <si>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</si>
  <si>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</si>
  <si>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</si>
  <si>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</si>
  <si>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</si>
  <si>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</si>
  <si>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Rezultat poslovanja</t>
  </si>
  <si>
    <t>Višak prihoda</t>
  </si>
  <si>
    <t>Višak/manjak prihoda</t>
  </si>
  <si>
    <t>Indeks</t>
  </si>
  <si>
    <t>PRIHODI POSLOVANJA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</si>
  <si>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</si>
  <si>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</si>
  <si>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</si>
  <si>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</si>
  <si>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</si>
  <si>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</si>
  <si>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</si>
  <si>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</si>
  <si>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</si>
  <si>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</si>
  <si>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</si>
  <si>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</si>
  <si>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</si>
  <si>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</si>
  <si>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</si>
  <si>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</si>
  <si>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</si>
  <si>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</si>
  <si>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</si>
  <si>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</si>
  <si>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</si>
  <si>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</si>
  <si>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</si>
  <si>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</si>
  <si>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</si>
  <si>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</si>
  <si>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</si>
  <si>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</si>
  <si>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</si>
  <si>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</si>
  <si>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</si>
  <si>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</si>
  <si>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</si>
  <si>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</si>
  <si>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</si>
  <si>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Zatezne kamate</t>
  </si>
  <si>
    <t>Rashodi za nabavu proizvedene dugotrajne imovine</t>
  </si>
  <si>
    <t>Postrojenja i oprema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</si>
  <si>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</si>
  <si>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</si>
  <si>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</si>
  <si>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</si>
  <si>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</si>
  <si>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</si>
  <si>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</si>
  <si>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</si>
  <si>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</si>
  <si>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Ostali financijski rashodi</t>
  </si>
  <si>
    <t>Uredska oprema i namještaj</t>
  </si>
  <si>
    <t>Naknade za prijevoz na posao i s posla</t>
  </si>
  <si>
    <t>Materijali  i sirovine</t>
  </si>
  <si>
    <t>Materijali i dijelovi za tekuće i investicijsko održavanje</t>
  </si>
  <si>
    <t>Doprinosi za OZO</t>
  </si>
  <si>
    <t>Naknada za prijevoz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</si>
  <si>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</si>
  <si>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</si>
  <si>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</si>
  <si>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</si>
  <si>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</si>
  <si>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A2205-01 Javne potrebe u prosvjeti - korisnici u SŠ</t>
  </si>
  <si>
    <t>Izvor financiranje: 110 Opći prihodi i primici</t>
  </si>
  <si>
    <t>Aktivnost: A2205-12 Podizanje kvalitete i standarda u školstvu</t>
  </si>
  <si>
    <t>Izvor financiranje: 5103 Državni proračun</t>
  </si>
  <si>
    <t>Naknade predst. i izvršnim tijelima povjerenstav i sl.</t>
  </si>
  <si>
    <t>Izvor financiranje: 41 Prihodi za posebne namjene</t>
  </si>
  <si>
    <t>Izvor financiranje: 31 Vlastiti prihodi - korisnici</t>
  </si>
  <si>
    <t>Izvor financiranje: 42035 Višak prihoda poslovanja</t>
  </si>
  <si>
    <t>Izvor financiranje: 51037 Državni proračun</t>
  </si>
  <si>
    <t>Ostali nespomenuti rashodi</t>
  </si>
  <si>
    <t>Program: 4301 RAZVOJNI PROJEKT EU</t>
  </si>
  <si>
    <t>Tekući projekt: T4301-67 Projekt Pomoćnici u nastavi</t>
  </si>
  <si>
    <t>Doprinosi za plaće</t>
  </si>
  <si>
    <t>Program: 4306 NACIONALNI EU PROJEKTI</t>
  </si>
  <si>
    <t>Tekući projekt: T4306-03 Inkluzija – korak bliže društvu bez prepreka 2021./2022.</t>
  </si>
  <si>
    <t>Naknade za prijevoz</t>
  </si>
  <si>
    <t>Tekući projekt: T4306-16 Projekt Erasmus+ Različiti zajedno</t>
  </si>
  <si>
    <t xml:space="preserve">Prihodi za posebne namjene 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</si>
  <si>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</si>
  <si>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</si>
  <si>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</si>
  <si>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</si>
  <si>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</si>
  <si>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</si>
  <si>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</si>
  <si>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</si>
  <si>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Pomoći iz inozemstva</t>
  </si>
  <si>
    <t>Tekuće donacije - korisnici</t>
  </si>
  <si>
    <t>PRIHODI PO IZVORIMA FINANCIRANJA</t>
  </si>
  <si>
    <t>šifra:</t>
  </si>
  <si>
    <t>Izvor financiranja:</t>
  </si>
  <si>
    <t>IF 51</t>
  </si>
  <si>
    <t>IF 54</t>
  </si>
  <si>
    <t>IF 19</t>
  </si>
  <si>
    <t>IF 11</t>
  </si>
  <si>
    <t>Prijenosi između proračunskih korisnika istog proračuna</t>
  </si>
  <si>
    <t>Tekući prijenosi između proračunskih korisnika istog proračuna temeljem prijenosa EU sredstava</t>
  </si>
  <si>
    <t>Prihodi od novčane naknade poslodavca zbog nezapošljavanja osoba s invaliditetom</t>
  </si>
  <si>
    <t>Tekući prijenosi između proračunskih korisnika istog proračuna</t>
  </si>
  <si>
    <t>Ostali rashodi</t>
  </si>
  <si>
    <t>Dopirnosi na plaće</t>
  </si>
  <si>
    <t>Ostvarenje/ izvršenje 2023.</t>
  </si>
  <si>
    <t>Izvršenje 2023.</t>
  </si>
  <si>
    <t>Uredski materijal</t>
  </si>
  <si>
    <t>Aktivnost: A2205-34 Projekt e-škole</t>
  </si>
  <si>
    <t>110 Opći prihodi i primici</t>
  </si>
  <si>
    <t>Intelektualne usluge</t>
  </si>
  <si>
    <t>Aktivnost: A2205-37 Zalihe menstrualnih higijenskih potrepština</t>
  </si>
  <si>
    <t>Izvor financiranje: 511904 Državni proračun</t>
  </si>
  <si>
    <t>Na temelju Zakona o proračunu ("Narodne novine" broj 144/21) i Pravilnika o polugodišnjem i godišnjem izvještaju o izvršenju proračuna i financijskog plana ("Narodne novine" broj 85/23) HOTELIJERSKO – TURISTIČKA I UGOSTITELJSKA ŠKOLA ZADAR podnosi školskom odboru:</t>
  </si>
  <si>
    <t>A. SAŽETAK RAČUNA PRIHODA I RASHODA</t>
  </si>
  <si>
    <t>B. SAŽETAK RAČUNA FINANCIRANJA</t>
  </si>
  <si>
    <t>UKUPNO PRIHODI + VIŠAK KORIŠTEN ZA POKRIĆE RASHODA</t>
  </si>
  <si>
    <t>Doprinosi za obvezno osiguranje u slučaju nezaposlenosti</t>
  </si>
  <si>
    <t>Brojčana oznaka i naziv</t>
  </si>
  <si>
    <t>09</t>
  </si>
  <si>
    <t>Obrazovanje</t>
  </si>
  <si>
    <t>Srednjoškolsko obrazovanje</t>
  </si>
  <si>
    <t>092</t>
  </si>
  <si>
    <t>0922</t>
  </si>
  <si>
    <t>Više srednjoškolsko obrazovanje</t>
  </si>
  <si>
    <r>
      <t>4/3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</si>
  <si>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SAŽETAK RAČUNA PRIHODA I RASHODA I RAČUNA FINANCIRANJA</t>
  </si>
  <si>
    <t xml:space="preserve">I. OPĆI DIO </t>
  </si>
  <si>
    <t>RAČUN PRIHODA I RASHODA</t>
  </si>
  <si>
    <t>BROJČANA OZNAKA I NAZIV</t>
  </si>
  <si>
    <t>II. POSEBNI DIO</t>
  </si>
  <si>
    <t>IZVJEŠTAJ O IZVRŠENJU FINANCIJSKOG PLANA 2023. PREMA EKONOMSKOJ KLASIFIKACIJI, PROGRAMIMA TE IZVORIMA FINANCIRANJA</t>
  </si>
  <si>
    <t>Tekuće donacije u naravi</t>
  </si>
  <si>
    <t>HOTELIJERSKO – TURISTIČKA I UGOSTITELJSKA ŠKOLA ZADAR</t>
  </si>
  <si>
    <t>Vlatiti prihodi</t>
  </si>
  <si>
    <t>Pomoći</t>
  </si>
  <si>
    <t>Donacije</t>
  </si>
  <si>
    <t>Brojčana oznaka i naziv funkcijske klasifikacije</t>
  </si>
  <si>
    <t>RASHODI PO IZVORIMA FINANCIRANJA</t>
  </si>
  <si>
    <t>Materijal za hig. potrebe u njegu</t>
  </si>
  <si>
    <t>Izvori financiranja ukupno</t>
  </si>
  <si>
    <t>Vlastiti prihodi</t>
  </si>
  <si>
    <t>Prihodi za posebne namjene</t>
  </si>
  <si>
    <t>POLUGODIŠNJI IZVJEŠTAJ O IZVRŠENJU FINANCIJSKOG PLANA HOTELIJERSKO - TURISTIČKE I UGOSTITELJSKE ŠKOLE ZADAR ZA 2024. GODINU</t>
  </si>
  <si>
    <t>POLUGODIŠNJI IZVJEŠTAJ O PRIHODIMA I RASHODIMA PREMA EKONOMSKOJ KLASIFIKACIJI</t>
  </si>
  <si>
    <t>Ostvarenje/ izvršenje 2024.</t>
  </si>
  <si>
    <t>Izvršenje 2024.</t>
  </si>
  <si>
    <t>-</t>
  </si>
  <si>
    <t>IZVRŠENJE RASHODA PREMA FUNKCIJSKOJ KLASIFIKACIJI</t>
  </si>
  <si>
    <t>IZVRŠENJE PRIHODA I RASHODA PREMA IZVORIMA FINANCIRANJA</t>
  </si>
  <si>
    <t>Izvor financiranje: 540231 Pomoći iz inozemstva</t>
  </si>
  <si>
    <t>Rebalans 1</t>
  </si>
  <si>
    <r>
      <t>4/2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</si>
  <si>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Rebalans 1 2024.</t>
  </si>
  <si>
    <t>IF 12</t>
  </si>
  <si>
    <t xml:space="preserve">Izvor financiranje: 190062, 12154,12151, 110, 51038, 540099 - </t>
  </si>
  <si>
    <t>Predfinanciranje iz ŽP, Višak/manjak prihoda ZŽ, Opći prihodi i primici</t>
  </si>
  <si>
    <t>Državni proračun, Pomoći iz inozemstva</t>
  </si>
  <si>
    <t>Sudske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</si>
</sst>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8" xfId="0" applyNumberFormat="1" applyFont="1" applyFill="1" applyBorder="1" applyAlignment="1">
      <alignment horizontal="right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4" fontId="1" fillId="0" borderId="31" xfId="0" applyNumberFormat="1" applyFont="1" applyBorder="1" applyAlignment="1">
      <alignment vertical="center"/>
    </xf>
    <xf numFmtId="4" fontId="1" fillId="4" borderId="21" xfId="0" applyNumberFormat="1" applyFont="1" applyFill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0" fillId="4" borderId="27" xfId="0" applyNumberFormat="1" applyFill="1" applyBorder="1" applyAlignment="1">
      <alignment horizontal="right" vertical="center"/>
    </xf>
    <xf numFmtId="4" fontId="1" fillId="2" borderId="31" xfId="0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9" fontId="3" fillId="3" borderId="32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vertical="center"/>
    </xf>
    <xf numFmtId="49" fontId="5" fillId="0" borderId="16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right" vertical="center"/>
    </xf>
    <xf numFmtId="4" fontId="0" fillId="4" borderId="21" xfId="0" applyNumberFormat="1" applyFont="1" applyFill="1" applyBorder="1" applyAlignment="1">
      <alignment horizontal="right" vertical="center"/>
    </xf>
    <xf numFmtId="4" fontId="0" fillId="4" borderId="22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4" fontId="0" fillId="0" borderId="26" xfId="0" applyNumberForma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0" fontId="1" fillId="7" borderId="43" xfId="0" applyFont="1" applyFill="1" applyBorder="1" applyAlignment="1">
      <alignment vertical="center"/>
    </xf>
    <xf numFmtId="0" fontId="1" fillId="7" borderId="40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4" fontId="1" fillId="0" borderId="20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" fillId="7" borderId="39" xfId="0" applyFont="1" applyFill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32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4" fontId="1" fillId="3" borderId="32" xfId="0" applyNumberFormat="1" applyFont="1" applyFill="1" applyBorder="1" applyAlignment="1">
      <alignment horizontal="center"/>
    </xf>
    <xf numFmtId="4" fontId="1" fillId="3" borderId="3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0" xfId="0" applyFont="1" applyBorder="1" applyAlignment="1">
      <alignment horizontal="left"/>
    </xf>
    <xf numFmtId="4" fontId="0" fillId="0" borderId="20" xfId="0" applyNumberFormat="1" applyBorder="1" applyAlignment="1">
      <alignment horizontal="center"/>
    </xf>
    <xf numFmtId="4" fontId="0" fillId="0" borderId="27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1" fillId="4" borderId="16" xfId="0" applyNumberFormat="1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4" fontId="0" fillId="0" borderId="32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" fontId="0" fillId="0" borderId="35" xfId="0" applyNumberFormat="1" applyBorder="1" applyAlignment="1">
      <alignment horizontal="center" wrapText="1"/>
    </xf>
    <xf numFmtId="4" fontId="0" fillId="0" borderId="37" xfId="0" applyNumberFormat="1" applyBorder="1" applyAlignment="1">
      <alignment horizontal="center" wrapText="1"/>
    </xf>
    <xf numFmtId="4" fontId="0" fillId="0" borderId="41" xfId="0" applyNumberFormat="1" applyBorder="1" applyAlignment="1">
      <alignment horizontal="center" wrapText="1"/>
    </xf>
    <xf numFmtId="4" fontId="0" fillId="0" borderId="42" xfId="0" applyNumberFormat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4" fontId="0" fillId="0" borderId="32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center" vertical="center"/>
    </xf>
    <xf numFmtId="4" fontId="0" fillId="4" borderId="27" xfId="0" applyNumberFormat="1" applyFill="1" applyBorder="1" applyAlignment="1">
      <alignment horizontal="right" vertical="center"/>
    </xf>
    <xf numFmtId="4" fontId="0" fillId="4" borderId="26" xfId="0" applyNumberFormat="1" applyFill="1" applyBorder="1" applyAlignment="1">
      <alignment horizontal="right" vertical="center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4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right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4" fontId="1" fillId="0" borderId="32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4" fontId="1" fillId="6" borderId="23" xfId="0" applyNumberFormat="1" applyFont="1" applyFill="1" applyBorder="1" applyAlignment="1">
      <alignment horizontal="center" vertical="center"/>
    </xf>
    <xf numFmtId="4" fontId="1" fillId="5" borderId="29" xfId="0" applyNumberFormat="1" applyFont="1" applyFill="1" applyBorder="1" applyAlignment="1">
      <alignment horizontal="center" vertical="center"/>
    </xf>
    <xf numFmtId="4" fontId="1" fillId="5" borderId="30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horizontal="center" vertical="center"/>
    </xf>
    <xf numFmtId="4" fontId="1" fillId="3" borderId="37" xfId="0" applyNumberFormat="1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4" fontId="0" fillId="0" borderId="29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37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38" xfId="0" applyNumberFormat="1" applyFont="1" applyFill="1" applyBorder="1" applyAlignment="1">
      <alignment horizontal="right" vertical="center"/>
    </xf>
    <xf numFmtId="4" fontId="1" fillId="3" borderId="26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/>
  </sheetViews>
  <sheetFormatPr defaultRowHeight="15" x14ac:dyDescent="0.25"/>
  <cols>
    <col min="1" max="3" width="8.85546875" customWidth="1"/>
    <col min="4" max="4" width="10.140625" customWidth="1"/>
    <col min="5" max="10" width="8.85546875" customWidth="1"/>
    <col min="13" max="13" width="12.7109375" bestFit="1" customWidth="1"/>
  </cols>
  <sheetData>
    <row r="1" spans="1:12" x14ac:dyDescent="0.25">
      <c r="A1" s="1" t="s">
        <v>18</v>
      </c>
    </row>
    <row r="2" spans="1:12" x14ac:dyDescent="0.25">
      <c r="A2" t="s">
        <v>16</v>
      </c>
    </row>
    <row r="3" spans="1:12" x14ac:dyDescent="0.25">
      <c r="A3" t="s">
        <v>17</v>
      </c>
    </row>
    <row r="5" spans="1:12" ht="15" customHeight="1" x14ac:dyDescent="0.25">
      <c r="A5" s="114" t="s">
        <v>153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9" spans="1:12" x14ac:dyDescent="0.25">
      <c r="A9" s="172" t="s">
        <v>183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2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2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x14ac:dyDescent="0.25">
      <c r="A12" s="115" t="s">
        <v>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5">
      <c r="A13" s="115" t="s">
        <v>166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5" spans="1:12" ht="15.75" thickBot="1" x14ac:dyDescent="0.3">
      <c r="A15" s="1" t="s">
        <v>154</v>
      </c>
    </row>
    <row r="16" spans="1:12" ht="15" customHeight="1" x14ac:dyDescent="0.25">
      <c r="A16" s="121" t="s">
        <v>1</v>
      </c>
      <c r="B16" s="122"/>
      <c r="C16" s="122"/>
      <c r="D16" s="123"/>
      <c r="E16" s="127" t="s">
        <v>145</v>
      </c>
      <c r="F16" s="127"/>
      <c r="G16" s="129" t="s">
        <v>191</v>
      </c>
      <c r="H16" s="130"/>
      <c r="I16" s="127" t="s">
        <v>185</v>
      </c>
      <c r="J16" s="127"/>
      <c r="K16" s="25" t="s">
        <v>43</v>
      </c>
      <c r="L16" s="25" t="s">
        <v>43</v>
      </c>
    </row>
    <row r="17" spans="1:13" x14ac:dyDescent="0.25">
      <c r="A17" s="124"/>
      <c r="B17" s="125"/>
      <c r="C17" s="125"/>
      <c r="D17" s="126"/>
      <c r="E17" s="128"/>
      <c r="F17" s="128"/>
      <c r="G17" s="131"/>
      <c r="H17" s="132"/>
      <c r="I17" s="128"/>
      <c r="J17" s="128"/>
      <c r="K17" s="28" t="s">
        <v>192</v>
      </c>
      <c r="L17" s="26" t="s">
        <v>165</v>
      </c>
    </row>
    <row r="18" spans="1:13" ht="15.75" thickBot="1" x14ac:dyDescent="0.3">
      <c r="A18" s="136">
        <v>1</v>
      </c>
      <c r="B18" s="137"/>
      <c r="C18" s="137"/>
      <c r="D18" s="138"/>
      <c r="E18" s="133">
        <v>2</v>
      </c>
      <c r="F18" s="133"/>
      <c r="G18" s="134">
        <v>3</v>
      </c>
      <c r="H18" s="135"/>
      <c r="I18" s="133">
        <v>4</v>
      </c>
      <c r="J18" s="133"/>
      <c r="K18" s="27">
        <v>5</v>
      </c>
      <c r="L18" s="27">
        <v>6</v>
      </c>
    </row>
    <row r="19" spans="1:13" ht="15.75" thickBot="1" x14ac:dyDescent="0.3">
      <c r="A19" s="116" t="s">
        <v>4</v>
      </c>
      <c r="B19" s="117"/>
      <c r="C19" s="117"/>
      <c r="D19" s="118"/>
      <c r="E19" s="119">
        <f>SUM(E20:F22)</f>
        <v>931826.73</v>
      </c>
      <c r="F19" s="120"/>
      <c r="G19" s="119">
        <f t="shared" ref="G19" si="0">SUM(G20:H22)</f>
        <v>2226587.7599999998</v>
      </c>
      <c r="H19" s="120"/>
      <c r="I19" s="119">
        <f t="shared" ref="I19" si="1">SUM(I20:J22)</f>
        <v>1100372.1700000002</v>
      </c>
      <c r="J19" s="120"/>
      <c r="K19" s="79">
        <f>I19/E19*100</f>
        <v>118.08763738726407</v>
      </c>
      <c r="L19" s="79">
        <f>I19/G19*100</f>
        <v>49.419663117163651</v>
      </c>
    </row>
    <row r="20" spans="1:13" x14ac:dyDescent="0.25">
      <c r="A20" s="173" t="s">
        <v>2</v>
      </c>
      <c r="B20" s="174"/>
      <c r="C20" s="174"/>
      <c r="D20" s="175"/>
      <c r="E20" s="176">
        <v>901892.78</v>
      </c>
      <c r="F20" s="177"/>
      <c r="G20" s="108">
        <f>2226587.76-G22</f>
        <v>2211090.65</v>
      </c>
      <c r="H20" s="109"/>
      <c r="I20" s="108">
        <v>1084875.06</v>
      </c>
      <c r="J20" s="109"/>
      <c r="K20" s="78">
        <f>I20/E20*100</f>
        <v>120.28869551433819</v>
      </c>
      <c r="L20" s="78">
        <f>I20/G20*100</f>
        <v>49.065155243635083</v>
      </c>
      <c r="M20" s="35"/>
    </row>
    <row r="21" spans="1:13" x14ac:dyDescent="0.25">
      <c r="A21" s="157" t="s">
        <v>3</v>
      </c>
      <c r="B21" s="158"/>
      <c r="C21" s="158"/>
      <c r="D21" s="159"/>
      <c r="E21" s="108"/>
      <c r="F21" s="109"/>
      <c r="G21" s="108"/>
      <c r="H21" s="109"/>
      <c r="I21" s="108"/>
      <c r="J21" s="109"/>
      <c r="K21" s="76" t="s">
        <v>187</v>
      </c>
      <c r="L21" s="76" t="s">
        <v>187</v>
      </c>
    </row>
    <row r="22" spans="1:13" x14ac:dyDescent="0.25">
      <c r="A22" s="157" t="s">
        <v>13</v>
      </c>
      <c r="B22" s="158"/>
      <c r="C22" s="158"/>
      <c r="D22" s="159"/>
      <c r="E22" s="108">
        <v>29933.95</v>
      </c>
      <c r="F22" s="109"/>
      <c r="G22" s="108">
        <v>15497.11</v>
      </c>
      <c r="H22" s="109"/>
      <c r="I22" s="108">
        <v>15497.11</v>
      </c>
      <c r="J22" s="109"/>
      <c r="K22" s="76">
        <f>I22/E22*100</f>
        <v>51.771015853236882</v>
      </c>
      <c r="L22" s="76">
        <f>I22/G22*100</f>
        <v>100</v>
      </c>
    </row>
    <row r="23" spans="1:13" x14ac:dyDescent="0.25">
      <c r="A23" s="160" t="s">
        <v>7</v>
      </c>
      <c r="B23" s="161"/>
      <c r="C23" s="161"/>
      <c r="D23" s="162"/>
      <c r="E23" s="110">
        <f>SUM(E24:F25)</f>
        <v>916085.08</v>
      </c>
      <c r="F23" s="111"/>
      <c r="G23" s="110">
        <f>SUM(G24:H25)</f>
        <v>2226587.7599999998</v>
      </c>
      <c r="H23" s="111"/>
      <c r="I23" s="110">
        <f t="shared" ref="I23" si="2">SUM(I24:J25)</f>
        <v>1075455.3699999999</v>
      </c>
      <c r="J23" s="111"/>
      <c r="K23" s="74">
        <f>I23/E23*100</f>
        <v>117.39688741574091</v>
      </c>
      <c r="L23" s="74">
        <f>I23/G23*100</f>
        <v>48.300605496906172</v>
      </c>
      <c r="M23" s="35"/>
    </row>
    <row r="24" spans="1:13" x14ac:dyDescent="0.25">
      <c r="A24" s="157" t="s">
        <v>5</v>
      </c>
      <c r="B24" s="158"/>
      <c r="C24" s="158"/>
      <c r="D24" s="159"/>
      <c r="E24" s="108">
        <v>916085.08</v>
      </c>
      <c r="F24" s="109"/>
      <c r="G24" s="108">
        <f>2226587.76-G25</f>
        <v>2217587.7599999998</v>
      </c>
      <c r="H24" s="109"/>
      <c r="I24" s="108">
        <v>1073962.24</v>
      </c>
      <c r="J24" s="109"/>
      <c r="K24" s="76">
        <f>I24/E24*100</f>
        <v>117.23389709610814</v>
      </c>
      <c r="L24" s="76">
        <f>I24/G24*100</f>
        <v>48.429300493613844</v>
      </c>
      <c r="M24" s="35"/>
    </row>
    <row r="25" spans="1:13" x14ac:dyDescent="0.25">
      <c r="A25" s="157" t="s">
        <v>6</v>
      </c>
      <c r="B25" s="158"/>
      <c r="C25" s="158"/>
      <c r="D25" s="159"/>
      <c r="E25" s="108"/>
      <c r="F25" s="109"/>
      <c r="G25" s="108">
        <v>9000</v>
      </c>
      <c r="H25" s="109"/>
      <c r="I25" s="108">
        <v>1493.13</v>
      </c>
      <c r="J25" s="109"/>
      <c r="K25" s="76" t="e">
        <f>I25/E25*100</f>
        <v>#DIV/0!</v>
      </c>
      <c r="L25" s="76">
        <f>I25/G25*100</f>
        <v>16.590333333333334</v>
      </c>
      <c r="M25" s="35"/>
    </row>
    <row r="26" spans="1:13" ht="15.75" thickBot="1" x14ac:dyDescent="0.3">
      <c r="A26" s="167" t="s">
        <v>8</v>
      </c>
      <c r="B26" s="168"/>
      <c r="C26" s="168"/>
      <c r="D26" s="169"/>
      <c r="E26" s="112">
        <f>E19-E23</f>
        <v>15741.650000000023</v>
      </c>
      <c r="F26" s="113"/>
      <c r="G26" s="112">
        <f>G19-G23</f>
        <v>0</v>
      </c>
      <c r="H26" s="113"/>
      <c r="I26" s="145">
        <f>I19-I23</f>
        <v>24916.800000000279</v>
      </c>
      <c r="J26" s="146"/>
      <c r="K26" s="77">
        <f>I26/E26*100</f>
        <v>158.28582137196702</v>
      </c>
      <c r="L26" s="77" t="e">
        <f>I26/G26*100</f>
        <v>#DIV/0!</v>
      </c>
    </row>
    <row r="27" spans="1:13" x14ac:dyDescent="0.25">
      <c r="K27" s="35"/>
      <c r="L27" s="35"/>
      <c r="M27" s="35"/>
    </row>
    <row r="28" spans="1:13" ht="15.75" thickBot="1" x14ac:dyDescent="0.3">
      <c r="A28" s="1" t="s">
        <v>155</v>
      </c>
    </row>
    <row r="29" spans="1:13" ht="15" customHeight="1" x14ac:dyDescent="0.25">
      <c r="A29" s="170" t="s">
        <v>169</v>
      </c>
      <c r="B29" s="170"/>
      <c r="C29" s="170"/>
      <c r="D29" s="170"/>
      <c r="E29" s="127" t="s">
        <v>145</v>
      </c>
      <c r="F29" s="127"/>
      <c r="G29" s="129" t="s">
        <v>191</v>
      </c>
      <c r="H29" s="130"/>
      <c r="I29" s="127" t="s">
        <v>185</v>
      </c>
      <c r="J29" s="127"/>
      <c r="K29" s="25" t="s">
        <v>43</v>
      </c>
      <c r="L29" s="25" t="s">
        <v>43</v>
      </c>
    </row>
    <row r="30" spans="1:13" x14ac:dyDescent="0.25">
      <c r="A30" s="171"/>
      <c r="B30" s="171"/>
      <c r="C30" s="171"/>
      <c r="D30" s="171"/>
      <c r="E30" s="128"/>
      <c r="F30" s="128"/>
      <c r="G30" s="131"/>
      <c r="H30" s="132"/>
      <c r="I30" s="128"/>
      <c r="J30" s="128"/>
      <c r="K30" s="28" t="s">
        <v>192</v>
      </c>
      <c r="L30" s="26" t="s">
        <v>165</v>
      </c>
      <c r="M30" s="35"/>
    </row>
    <row r="31" spans="1:13" ht="15.75" thickBot="1" x14ac:dyDescent="0.3">
      <c r="A31" s="136">
        <v>1</v>
      </c>
      <c r="B31" s="137"/>
      <c r="C31" s="137"/>
      <c r="D31" s="138"/>
      <c r="E31" s="133">
        <v>2</v>
      </c>
      <c r="F31" s="133"/>
      <c r="G31" s="134">
        <v>3</v>
      </c>
      <c r="H31" s="135"/>
      <c r="I31" s="133">
        <v>4</v>
      </c>
      <c r="J31" s="133"/>
      <c r="K31" s="27">
        <v>5</v>
      </c>
      <c r="L31" s="27">
        <v>6</v>
      </c>
      <c r="M31" s="35"/>
    </row>
    <row r="32" spans="1:13" x14ac:dyDescent="0.25">
      <c r="A32" s="141" t="s">
        <v>10</v>
      </c>
      <c r="B32" s="141"/>
      <c r="C32" s="141"/>
      <c r="D32" s="141"/>
      <c r="E32" s="142"/>
      <c r="F32" s="142"/>
      <c r="G32" s="149"/>
      <c r="H32" s="150"/>
      <c r="I32" s="142"/>
      <c r="J32" s="142"/>
      <c r="K32" s="65" t="s">
        <v>187</v>
      </c>
      <c r="L32" s="65" t="s">
        <v>187</v>
      </c>
    </row>
    <row r="33" spans="1:12" x14ac:dyDescent="0.25">
      <c r="A33" s="147" t="s">
        <v>9</v>
      </c>
      <c r="B33" s="147"/>
      <c r="C33" s="147"/>
      <c r="D33" s="147"/>
      <c r="E33" s="155"/>
      <c r="F33" s="155"/>
      <c r="G33" s="151"/>
      <c r="H33" s="152"/>
      <c r="I33" s="155"/>
      <c r="J33" s="155"/>
      <c r="K33" s="66" t="s">
        <v>187</v>
      </c>
      <c r="L33" s="66" t="s">
        <v>187</v>
      </c>
    </row>
    <row r="34" spans="1:12" ht="15.75" thickBot="1" x14ac:dyDescent="0.3">
      <c r="A34" s="148" t="s">
        <v>11</v>
      </c>
      <c r="B34" s="148"/>
      <c r="C34" s="148"/>
      <c r="D34" s="148"/>
      <c r="E34" s="156"/>
      <c r="F34" s="156"/>
      <c r="G34" s="153"/>
      <c r="H34" s="154"/>
      <c r="I34" s="156"/>
      <c r="J34" s="156"/>
      <c r="K34" s="68" t="s">
        <v>187</v>
      </c>
      <c r="L34" s="68" t="s">
        <v>187</v>
      </c>
    </row>
    <row r="35" spans="1:12" x14ac:dyDescent="0.25">
      <c r="K35" s="67"/>
      <c r="L35" s="67"/>
    </row>
    <row r="36" spans="1:12" ht="15.75" thickBot="1" x14ac:dyDescent="0.3">
      <c r="A36" s="1" t="s">
        <v>14</v>
      </c>
      <c r="K36" s="67"/>
      <c r="L36" s="67"/>
    </row>
    <row r="37" spans="1:12" ht="15" customHeight="1" x14ac:dyDescent="0.25">
      <c r="A37" s="170" t="s">
        <v>169</v>
      </c>
      <c r="B37" s="170"/>
      <c r="C37" s="170"/>
      <c r="D37" s="170"/>
      <c r="E37" s="127" t="s">
        <v>145</v>
      </c>
      <c r="F37" s="127"/>
      <c r="G37" s="129" t="s">
        <v>191</v>
      </c>
      <c r="H37" s="130"/>
      <c r="I37" s="127" t="s">
        <v>185</v>
      </c>
      <c r="J37" s="127"/>
      <c r="K37" s="25" t="s">
        <v>43</v>
      </c>
      <c r="L37" s="25" t="s">
        <v>43</v>
      </c>
    </row>
    <row r="38" spans="1:12" x14ac:dyDescent="0.25">
      <c r="A38" s="171"/>
      <c r="B38" s="171"/>
      <c r="C38" s="171"/>
      <c r="D38" s="171"/>
      <c r="E38" s="128"/>
      <c r="F38" s="128"/>
      <c r="G38" s="131"/>
      <c r="H38" s="132"/>
      <c r="I38" s="128"/>
      <c r="J38" s="128"/>
      <c r="K38" s="28" t="s">
        <v>192</v>
      </c>
      <c r="L38" s="26" t="s">
        <v>165</v>
      </c>
    </row>
    <row r="39" spans="1:12" ht="15.75" thickBot="1" x14ac:dyDescent="0.3">
      <c r="A39" s="136">
        <v>1</v>
      </c>
      <c r="B39" s="137"/>
      <c r="C39" s="137"/>
      <c r="D39" s="138"/>
      <c r="E39" s="133">
        <v>2</v>
      </c>
      <c r="F39" s="133"/>
      <c r="G39" s="134">
        <v>3</v>
      </c>
      <c r="H39" s="135"/>
      <c r="I39" s="133">
        <v>4</v>
      </c>
      <c r="J39" s="133"/>
      <c r="K39" s="27">
        <v>5</v>
      </c>
      <c r="L39" s="27">
        <v>6</v>
      </c>
    </row>
    <row r="40" spans="1:12" x14ac:dyDescent="0.25">
      <c r="A40" s="141" t="s">
        <v>12</v>
      </c>
      <c r="B40" s="141"/>
      <c r="C40" s="141"/>
      <c r="D40" s="141"/>
      <c r="E40" s="142">
        <f>E22</f>
        <v>29933.95</v>
      </c>
      <c r="F40" s="142"/>
      <c r="G40" s="149">
        <f>G22</f>
        <v>15497.11</v>
      </c>
      <c r="H40" s="150"/>
      <c r="I40" s="142">
        <f>I22</f>
        <v>15497.11</v>
      </c>
      <c r="J40" s="142"/>
      <c r="K40" s="75">
        <f>I40/E40*100</f>
        <v>51.771015853236882</v>
      </c>
      <c r="L40" s="75">
        <f>I40/G40*100</f>
        <v>100</v>
      </c>
    </row>
    <row r="41" spans="1:12" ht="9.75" customHeight="1" x14ac:dyDescent="0.25">
      <c r="A41" s="139" t="s">
        <v>15</v>
      </c>
      <c r="B41" s="139"/>
      <c r="C41" s="139"/>
      <c r="D41" s="139"/>
      <c r="E41" s="163">
        <f>E26</f>
        <v>15741.650000000023</v>
      </c>
      <c r="F41" s="164"/>
      <c r="G41" s="163">
        <f>G26</f>
        <v>0</v>
      </c>
      <c r="H41" s="164"/>
      <c r="I41" s="163">
        <f>I26</f>
        <v>24916.800000000279</v>
      </c>
      <c r="J41" s="164"/>
      <c r="K41" s="143">
        <f>I41/E41*100</f>
        <v>158.28582137196702</v>
      </c>
      <c r="L41" s="143" t="e">
        <f>I41/G41*100</f>
        <v>#DIV/0!</v>
      </c>
    </row>
    <row r="42" spans="1:12" ht="15.75" thickBot="1" x14ac:dyDescent="0.3">
      <c r="A42" s="140"/>
      <c r="B42" s="140"/>
      <c r="C42" s="140"/>
      <c r="D42" s="140"/>
      <c r="E42" s="165"/>
      <c r="F42" s="166"/>
      <c r="G42" s="165"/>
      <c r="H42" s="166"/>
      <c r="I42" s="165"/>
      <c r="J42" s="166"/>
      <c r="K42" s="144"/>
      <c r="L42" s="144"/>
    </row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82">
    <mergeCell ref="A20:D20"/>
    <mergeCell ref="A21:D21"/>
    <mergeCell ref="E20:F20"/>
    <mergeCell ref="E21:F21"/>
    <mergeCell ref="I20:J20"/>
    <mergeCell ref="I21:J21"/>
    <mergeCell ref="G20:H20"/>
    <mergeCell ref="A26:D26"/>
    <mergeCell ref="E26:F26"/>
    <mergeCell ref="I31:J31"/>
    <mergeCell ref="G40:H40"/>
    <mergeCell ref="I40:J40"/>
    <mergeCell ref="A37:D38"/>
    <mergeCell ref="G29:H30"/>
    <mergeCell ref="E29:F30"/>
    <mergeCell ref="A31:D31"/>
    <mergeCell ref="E31:F31"/>
    <mergeCell ref="G31:H31"/>
    <mergeCell ref="A29:D30"/>
    <mergeCell ref="G41:H42"/>
    <mergeCell ref="I41:J42"/>
    <mergeCell ref="I39:J39"/>
    <mergeCell ref="I37:J38"/>
    <mergeCell ref="E37:F38"/>
    <mergeCell ref="G37:H38"/>
    <mergeCell ref="G39:H39"/>
    <mergeCell ref="G21:H21"/>
    <mergeCell ref="A22:D22"/>
    <mergeCell ref="A24:D24"/>
    <mergeCell ref="A25:D25"/>
    <mergeCell ref="A23:D23"/>
    <mergeCell ref="E22:F22"/>
    <mergeCell ref="E23:F23"/>
    <mergeCell ref="E24:F24"/>
    <mergeCell ref="E25:F25"/>
    <mergeCell ref="K41:K42"/>
    <mergeCell ref="L41:L42"/>
    <mergeCell ref="I26:J26"/>
    <mergeCell ref="A32:D32"/>
    <mergeCell ref="A33:D33"/>
    <mergeCell ref="A34:D34"/>
    <mergeCell ref="E32:F32"/>
    <mergeCell ref="G32:H32"/>
    <mergeCell ref="G33:H33"/>
    <mergeCell ref="G34:H34"/>
    <mergeCell ref="I32:J32"/>
    <mergeCell ref="I33:J33"/>
    <mergeCell ref="I34:J34"/>
    <mergeCell ref="E33:F33"/>
    <mergeCell ref="E34:F34"/>
    <mergeCell ref="I29:J30"/>
    <mergeCell ref="A41:D42"/>
    <mergeCell ref="A40:D40"/>
    <mergeCell ref="E40:F40"/>
    <mergeCell ref="A39:D39"/>
    <mergeCell ref="E39:F39"/>
    <mergeCell ref="E41:F42"/>
    <mergeCell ref="A5:L7"/>
    <mergeCell ref="A12:L12"/>
    <mergeCell ref="A19:D19"/>
    <mergeCell ref="E19:F19"/>
    <mergeCell ref="G19:H19"/>
    <mergeCell ref="I19:J19"/>
    <mergeCell ref="A16:D17"/>
    <mergeCell ref="E16:F17"/>
    <mergeCell ref="G16:H17"/>
    <mergeCell ref="I16:J17"/>
    <mergeCell ref="E18:F18"/>
    <mergeCell ref="G18:H18"/>
    <mergeCell ref="I18:J18"/>
    <mergeCell ref="A18:D18"/>
    <mergeCell ref="A9:L10"/>
    <mergeCell ref="A13:L13"/>
    <mergeCell ref="I22:J22"/>
    <mergeCell ref="I23:J23"/>
    <mergeCell ref="I24:J24"/>
    <mergeCell ref="I25:J25"/>
    <mergeCell ref="G26:H26"/>
    <mergeCell ref="G25:H25"/>
    <mergeCell ref="G24:H24"/>
    <mergeCell ref="G23:H23"/>
    <mergeCell ref="G22:H22"/>
  </mergeCells>
  <pageMargins left="0.7" right="0.7" top="0.75" bottom="0.75" header="0.3" footer="0.3"/>
  <pageSetup paperSize="9" scale="64" orientation="portrait" horizontalDpi="300" verticalDpi="300" r:id="rId2"/>
  <ignoredErrors>
    <ignoredError sqref="K24:K25 K26 L41 L40 L42 L26 L24:L25 L19 L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Normal="100" workbookViewId="0"/>
  </sheetViews>
  <sheetFormatPr defaultRowHeight="15" x14ac:dyDescent="0.25"/>
  <cols>
    <col min="1" max="1" width="5.28515625" customWidth="1"/>
    <col min="2" max="5" width="8.85546875" customWidth="1"/>
    <col min="6" max="6" width="12.28515625" customWidth="1"/>
    <col min="7" max="16" width="8.85546875" customWidth="1"/>
    <col min="17" max="17" width="13.7109375" bestFit="1" customWidth="1"/>
    <col min="18" max="18" width="8.85546875" customWidth="1"/>
  </cols>
  <sheetData>
    <row r="1" spans="1:15" x14ac:dyDescent="0.25">
      <c r="A1" s="1" t="s">
        <v>18</v>
      </c>
    </row>
    <row r="2" spans="1:15" x14ac:dyDescent="0.25">
      <c r="A2" t="s">
        <v>16</v>
      </c>
    </row>
    <row r="3" spans="1:15" x14ac:dyDescent="0.25">
      <c r="A3" t="s">
        <v>17</v>
      </c>
    </row>
    <row r="5" spans="1:15" x14ac:dyDescent="0.25">
      <c r="A5" s="115" t="s">
        <v>167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5" x14ac:dyDescent="0.25">
      <c r="A6" s="115" t="s">
        <v>168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5" x14ac:dyDescent="0.25">
      <c r="A7" s="115" t="s">
        <v>184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5" ht="15.75" thickBot="1" x14ac:dyDescent="0.3"/>
    <row r="9" spans="1:15" ht="15" customHeight="1" x14ac:dyDescent="0.25">
      <c r="A9" s="242" t="s">
        <v>22</v>
      </c>
      <c r="B9" s="243"/>
      <c r="C9" s="243"/>
      <c r="D9" s="243"/>
      <c r="E9" s="243"/>
      <c r="F9" s="247"/>
      <c r="G9" s="242" t="s">
        <v>146</v>
      </c>
      <c r="H9" s="243"/>
      <c r="I9" s="242" t="s">
        <v>193</v>
      </c>
      <c r="J9" s="243"/>
      <c r="K9" s="170" t="s">
        <v>186</v>
      </c>
      <c r="L9" s="170"/>
      <c r="M9" s="25" t="s">
        <v>43</v>
      </c>
      <c r="N9" s="25" t="s">
        <v>43</v>
      </c>
      <c r="O9" s="2"/>
    </row>
    <row r="10" spans="1:15" x14ac:dyDescent="0.25">
      <c r="A10" s="244"/>
      <c r="B10" s="245"/>
      <c r="C10" s="245"/>
      <c r="D10" s="245"/>
      <c r="E10" s="245"/>
      <c r="F10" s="248"/>
      <c r="G10" s="244"/>
      <c r="H10" s="245"/>
      <c r="I10" s="244"/>
      <c r="J10" s="245"/>
      <c r="K10" s="171"/>
      <c r="L10" s="171"/>
      <c r="M10" s="28" t="s">
        <v>192</v>
      </c>
      <c r="N10" s="26" t="s">
        <v>165</v>
      </c>
      <c r="O10" s="2"/>
    </row>
    <row r="11" spans="1:15" ht="15.75" thickBot="1" x14ac:dyDescent="0.3">
      <c r="A11" s="240">
        <v>1</v>
      </c>
      <c r="B11" s="241"/>
      <c r="C11" s="241"/>
      <c r="D11" s="241"/>
      <c r="E11" s="241"/>
      <c r="F11" s="246"/>
      <c r="G11" s="240">
        <v>2</v>
      </c>
      <c r="H11" s="241"/>
      <c r="I11" s="240">
        <v>3</v>
      </c>
      <c r="J11" s="241"/>
      <c r="K11" s="240">
        <v>4</v>
      </c>
      <c r="L11" s="241"/>
      <c r="M11" s="27">
        <v>5</v>
      </c>
      <c r="N11" s="27">
        <v>6</v>
      </c>
      <c r="O11" s="2"/>
    </row>
    <row r="12" spans="1:15" x14ac:dyDescent="0.25">
      <c r="A12" s="9">
        <v>6</v>
      </c>
      <c r="B12" s="220" t="s">
        <v>44</v>
      </c>
      <c r="C12" s="220"/>
      <c r="D12" s="220"/>
      <c r="E12" s="220"/>
      <c r="F12" s="221"/>
      <c r="G12" s="225">
        <f>G13+G29+G35+G42</f>
        <v>901892.78</v>
      </c>
      <c r="H12" s="226"/>
      <c r="I12" s="225">
        <f>I13+I29+I35+I42</f>
        <v>2211090.65</v>
      </c>
      <c r="J12" s="226"/>
      <c r="K12" s="225">
        <f>K13+K29+K35+K42</f>
        <v>1084875.06</v>
      </c>
      <c r="L12" s="226"/>
      <c r="M12" s="54">
        <f>(K12/G12)*100</f>
        <v>120.28869551433819</v>
      </c>
      <c r="N12" s="54">
        <f>K12/I12*100</f>
        <v>49.065155243635083</v>
      </c>
      <c r="O12" s="2"/>
    </row>
    <row r="13" spans="1:15" ht="15" customHeight="1" x14ac:dyDescent="0.25">
      <c r="A13" s="10">
        <v>63</v>
      </c>
      <c r="B13" s="249" t="s">
        <v>23</v>
      </c>
      <c r="C13" s="249"/>
      <c r="D13" s="249"/>
      <c r="E13" s="249"/>
      <c r="F13" s="250"/>
      <c r="G13" s="186">
        <f>G15+G21+G23</f>
        <v>787174.97</v>
      </c>
      <c r="H13" s="187"/>
      <c r="I13" s="186">
        <f t="shared" ref="I13" si="0">I15+I21+I23</f>
        <v>2023546.26</v>
      </c>
      <c r="J13" s="187"/>
      <c r="K13" s="186">
        <f t="shared" ref="K13" si="1">K15+K21+K23</f>
        <v>972190.4</v>
      </c>
      <c r="L13" s="187"/>
      <c r="M13" s="224">
        <f>K13/G13*100</f>
        <v>123.50372370198713</v>
      </c>
      <c r="N13" s="224">
        <f>K13/I13*100</f>
        <v>48.04389300198158</v>
      </c>
      <c r="O13" s="2"/>
    </row>
    <row r="14" spans="1:15" ht="15" customHeight="1" x14ac:dyDescent="0.25">
      <c r="A14" s="11"/>
      <c r="B14" s="249"/>
      <c r="C14" s="249"/>
      <c r="D14" s="249"/>
      <c r="E14" s="249"/>
      <c r="F14" s="250"/>
      <c r="G14" s="188"/>
      <c r="H14" s="189"/>
      <c r="I14" s="188"/>
      <c r="J14" s="189"/>
      <c r="K14" s="188"/>
      <c r="L14" s="189"/>
      <c r="M14" s="224"/>
      <c r="N14" s="224"/>
      <c r="O14" s="2"/>
    </row>
    <row r="15" spans="1:15" x14ac:dyDescent="0.25">
      <c r="A15" s="16">
        <v>636</v>
      </c>
      <c r="B15" s="251" t="s">
        <v>24</v>
      </c>
      <c r="C15" s="251"/>
      <c r="D15" s="251"/>
      <c r="E15" s="251"/>
      <c r="F15" s="252"/>
      <c r="G15" s="228">
        <f t="shared" ref="G15" si="2">G17+G19</f>
        <v>784732.71</v>
      </c>
      <c r="H15" s="229"/>
      <c r="I15" s="228">
        <f>I17+I19</f>
        <v>2015856.5</v>
      </c>
      <c r="J15" s="229"/>
      <c r="K15" s="228">
        <f t="shared" ref="K15" si="3">K17+K19</f>
        <v>966684.4</v>
      </c>
      <c r="L15" s="229"/>
      <c r="M15" s="203">
        <f>K15/G15*100</f>
        <v>123.18645414946448</v>
      </c>
      <c r="N15" s="203">
        <f>K15/I15*100</f>
        <v>47.95402847375297</v>
      </c>
      <c r="O15" s="2"/>
    </row>
    <row r="16" spans="1:15" x14ac:dyDescent="0.25">
      <c r="A16" s="11"/>
      <c r="B16" s="251"/>
      <c r="C16" s="251"/>
      <c r="D16" s="251"/>
      <c r="E16" s="251"/>
      <c r="F16" s="252"/>
      <c r="G16" s="230"/>
      <c r="H16" s="231"/>
      <c r="I16" s="230"/>
      <c r="J16" s="231"/>
      <c r="K16" s="230"/>
      <c r="L16" s="231"/>
      <c r="M16" s="203"/>
      <c r="N16" s="203"/>
      <c r="O16" s="2"/>
    </row>
    <row r="17" spans="1:17" ht="15" customHeight="1" x14ac:dyDescent="0.25">
      <c r="A17" s="17">
        <v>6361</v>
      </c>
      <c r="B17" s="253" t="s">
        <v>25</v>
      </c>
      <c r="C17" s="253"/>
      <c r="D17" s="253"/>
      <c r="E17" s="253"/>
      <c r="F17" s="254"/>
      <c r="G17" s="208">
        <v>784732.71</v>
      </c>
      <c r="H17" s="209"/>
      <c r="I17" s="208">
        <f>1991700+20730+1426.5</f>
        <v>2013856.5</v>
      </c>
      <c r="J17" s="209"/>
      <c r="K17" s="208">
        <v>966684.4</v>
      </c>
      <c r="L17" s="209"/>
      <c r="M17" s="203">
        <f>K17/G17*100</f>
        <v>123.18645414946448</v>
      </c>
      <c r="N17" s="203">
        <f t="shared" ref="N17" si="4">K17/I17*100</f>
        <v>48.001652550715505</v>
      </c>
      <c r="O17" s="2"/>
      <c r="P17" s="35"/>
    </row>
    <row r="18" spans="1:17" x14ac:dyDescent="0.25">
      <c r="A18" s="18"/>
      <c r="B18" s="255"/>
      <c r="C18" s="255"/>
      <c r="D18" s="255"/>
      <c r="E18" s="255"/>
      <c r="F18" s="256"/>
      <c r="G18" s="210"/>
      <c r="H18" s="211"/>
      <c r="I18" s="210"/>
      <c r="J18" s="211"/>
      <c r="K18" s="210"/>
      <c r="L18" s="211"/>
      <c r="M18" s="203"/>
      <c r="N18" s="203"/>
      <c r="O18" s="2"/>
    </row>
    <row r="19" spans="1:17" ht="15" customHeight="1" x14ac:dyDescent="0.25">
      <c r="A19" s="17">
        <v>6362</v>
      </c>
      <c r="B19" s="253" t="s">
        <v>26</v>
      </c>
      <c r="C19" s="253"/>
      <c r="D19" s="253"/>
      <c r="E19" s="253"/>
      <c r="F19" s="254"/>
      <c r="G19" s="208"/>
      <c r="H19" s="209"/>
      <c r="I19" s="208">
        <v>2000</v>
      </c>
      <c r="J19" s="209"/>
      <c r="K19" s="208"/>
      <c r="L19" s="209"/>
      <c r="M19" s="203" t="e">
        <f>K19/G19*100</f>
        <v>#DIV/0!</v>
      </c>
      <c r="N19" s="203">
        <f t="shared" ref="N19" si="5">K19/I19*100</f>
        <v>0</v>
      </c>
      <c r="O19" s="2"/>
    </row>
    <row r="20" spans="1:17" x14ac:dyDescent="0.25">
      <c r="A20" s="18"/>
      <c r="B20" s="255"/>
      <c r="C20" s="255"/>
      <c r="D20" s="255"/>
      <c r="E20" s="255"/>
      <c r="F20" s="256"/>
      <c r="G20" s="210"/>
      <c r="H20" s="211"/>
      <c r="I20" s="210"/>
      <c r="J20" s="211"/>
      <c r="K20" s="210"/>
      <c r="L20" s="211"/>
      <c r="M20" s="203"/>
      <c r="N20" s="203"/>
      <c r="O20" s="2"/>
    </row>
    <row r="21" spans="1:17" x14ac:dyDescent="0.25">
      <c r="A21" s="12">
        <v>638</v>
      </c>
      <c r="B21" s="4" t="s">
        <v>37</v>
      </c>
      <c r="C21" s="4"/>
      <c r="D21" s="4"/>
      <c r="E21" s="4"/>
      <c r="F21" s="13"/>
      <c r="G21" s="190">
        <f t="shared" ref="G21" si="6">G22</f>
        <v>0</v>
      </c>
      <c r="H21" s="191"/>
      <c r="I21" s="190">
        <f t="shared" ref="I21" si="7">I22</f>
        <v>5506</v>
      </c>
      <c r="J21" s="191"/>
      <c r="K21" s="190">
        <f t="shared" ref="K21" si="8">K22</f>
        <v>5506</v>
      </c>
      <c r="L21" s="191"/>
      <c r="M21" s="55" t="e">
        <f>K21/G21*100</f>
        <v>#DIV/0!</v>
      </c>
      <c r="N21" s="55">
        <f>K21/I21*100</f>
        <v>100</v>
      </c>
      <c r="O21" s="2"/>
    </row>
    <row r="22" spans="1:17" x14ac:dyDescent="0.25">
      <c r="A22" s="14">
        <v>6381</v>
      </c>
      <c r="B22" s="7" t="s">
        <v>37</v>
      </c>
      <c r="C22" s="7"/>
      <c r="D22" s="7"/>
      <c r="E22" s="7"/>
      <c r="F22" s="15"/>
      <c r="G22" s="232"/>
      <c r="H22" s="233"/>
      <c r="I22" s="232">
        <v>5506</v>
      </c>
      <c r="J22" s="233"/>
      <c r="K22" s="232">
        <v>5506</v>
      </c>
      <c r="L22" s="233"/>
      <c r="M22" s="55" t="e">
        <f>K22/G22*100</f>
        <v>#DIV/0!</v>
      </c>
      <c r="N22" s="55">
        <f>K22/I22*100</f>
        <v>100</v>
      </c>
      <c r="O22" s="2"/>
    </row>
    <row r="23" spans="1:17" x14ac:dyDescent="0.25">
      <c r="A23" s="16">
        <v>639</v>
      </c>
      <c r="B23" s="259" t="s">
        <v>139</v>
      </c>
      <c r="C23" s="259"/>
      <c r="D23" s="259"/>
      <c r="E23" s="259"/>
      <c r="F23" s="260"/>
      <c r="G23" s="228">
        <f>G25+G27</f>
        <v>2442.2600000000002</v>
      </c>
      <c r="H23" s="229"/>
      <c r="I23" s="228">
        <f>I25+I27</f>
        <v>2183.7600000000002</v>
      </c>
      <c r="J23" s="229"/>
      <c r="K23" s="228">
        <f>K25+K27</f>
        <v>0</v>
      </c>
      <c r="L23" s="229"/>
      <c r="M23" s="203">
        <f>K23/G23*100</f>
        <v>0</v>
      </c>
      <c r="N23" s="184">
        <f>K23/I23*100</f>
        <v>0</v>
      </c>
      <c r="O23" s="2"/>
    </row>
    <row r="24" spans="1:17" x14ac:dyDescent="0.25">
      <c r="A24" s="11"/>
      <c r="B24" s="261"/>
      <c r="C24" s="261"/>
      <c r="D24" s="261"/>
      <c r="E24" s="261"/>
      <c r="F24" s="262"/>
      <c r="G24" s="230"/>
      <c r="H24" s="231"/>
      <c r="I24" s="230"/>
      <c r="J24" s="231"/>
      <c r="K24" s="230"/>
      <c r="L24" s="231"/>
      <c r="M24" s="203"/>
      <c r="N24" s="185"/>
      <c r="O24" s="2"/>
    </row>
    <row r="25" spans="1:17" x14ac:dyDescent="0.25">
      <c r="A25" s="17">
        <v>6391</v>
      </c>
      <c r="B25" s="204" t="s">
        <v>142</v>
      </c>
      <c r="C25" s="204"/>
      <c r="D25" s="204"/>
      <c r="E25" s="204"/>
      <c r="F25" s="205"/>
      <c r="G25" s="208"/>
      <c r="H25" s="209"/>
      <c r="I25" s="208">
        <v>309.29000000000002</v>
      </c>
      <c r="J25" s="209"/>
      <c r="K25" s="208"/>
      <c r="L25" s="209"/>
      <c r="M25" s="203" t="e">
        <f>K25/G25*100</f>
        <v>#DIV/0!</v>
      </c>
      <c r="N25" s="184">
        <f>K25/I25*100</f>
        <v>0</v>
      </c>
      <c r="O25" s="2"/>
      <c r="Q25" s="35"/>
    </row>
    <row r="26" spans="1:17" x14ac:dyDescent="0.25">
      <c r="A26" s="11"/>
      <c r="B26" s="206"/>
      <c r="C26" s="206"/>
      <c r="D26" s="206"/>
      <c r="E26" s="206"/>
      <c r="F26" s="207"/>
      <c r="G26" s="210"/>
      <c r="H26" s="211"/>
      <c r="I26" s="210"/>
      <c r="J26" s="211"/>
      <c r="K26" s="210"/>
      <c r="L26" s="211"/>
      <c r="M26" s="203"/>
      <c r="N26" s="185"/>
      <c r="O26" s="2"/>
    </row>
    <row r="27" spans="1:17" x14ac:dyDescent="0.25">
      <c r="A27" s="17">
        <v>6393</v>
      </c>
      <c r="B27" s="204" t="s">
        <v>140</v>
      </c>
      <c r="C27" s="204"/>
      <c r="D27" s="204"/>
      <c r="E27" s="204"/>
      <c r="F27" s="205"/>
      <c r="G27" s="208">
        <v>2442.2600000000002</v>
      </c>
      <c r="H27" s="209"/>
      <c r="I27" s="208">
        <v>1874.47</v>
      </c>
      <c r="J27" s="209"/>
      <c r="K27" s="208"/>
      <c r="L27" s="209"/>
      <c r="M27" s="203">
        <f>K27/G27*100</f>
        <v>0</v>
      </c>
      <c r="N27" s="184">
        <f>K27/I27*100</f>
        <v>0</v>
      </c>
      <c r="O27" s="2"/>
    </row>
    <row r="28" spans="1:17" x14ac:dyDescent="0.25">
      <c r="A28" s="18"/>
      <c r="B28" s="206"/>
      <c r="C28" s="206"/>
      <c r="D28" s="206"/>
      <c r="E28" s="206"/>
      <c r="F28" s="207"/>
      <c r="G28" s="210"/>
      <c r="H28" s="211"/>
      <c r="I28" s="210"/>
      <c r="J28" s="211"/>
      <c r="K28" s="210"/>
      <c r="L28" s="211"/>
      <c r="M28" s="203"/>
      <c r="N28" s="185"/>
      <c r="O28" s="2"/>
    </row>
    <row r="29" spans="1:17" x14ac:dyDescent="0.25">
      <c r="A29" s="10">
        <v>65</v>
      </c>
      <c r="B29" s="249" t="s">
        <v>27</v>
      </c>
      <c r="C29" s="249"/>
      <c r="D29" s="249"/>
      <c r="E29" s="249"/>
      <c r="F29" s="250"/>
      <c r="G29" s="186">
        <f t="shared" ref="G29" si="9">G31</f>
        <v>1398.4</v>
      </c>
      <c r="H29" s="187"/>
      <c r="I29" s="186">
        <f>I31</f>
        <v>600</v>
      </c>
      <c r="J29" s="187"/>
      <c r="K29" s="186">
        <f t="shared" ref="K29" si="10">K31</f>
        <v>911</v>
      </c>
      <c r="L29" s="187"/>
      <c r="M29" s="224">
        <f>K29/G29*100</f>
        <v>65.145881006864983</v>
      </c>
      <c r="N29" s="224">
        <f>K29/I29*100</f>
        <v>151.83333333333334</v>
      </c>
      <c r="O29" s="2"/>
    </row>
    <row r="30" spans="1:17" x14ac:dyDescent="0.25">
      <c r="A30" s="11"/>
      <c r="B30" s="249"/>
      <c r="C30" s="249"/>
      <c r="D30" s="249"/>
      <c r="E30" s="249"/>
      <c r="F30" s="250"/>
      <c r="G30" s="188"/>
      <c r="H30" s="189"/>
      <c r="I30" s="188"/>
      <c r="J30" s="189"/>
      <c r="K30" s="188"/>
      <c r="L30" s="189"/>
      <c r="M30" s="224"/>
      <c r="N30" s="224"/>
      <c r="O30" s="2"/>
    </row>
    <row r="31" spans="1:17" x14ac:dyDescent="0.25">
      <c r="A31" s="12">
        <v>652</v>
      </c>
      <c r="B31" s="4" t="s">
        <v>28</v>
      </c>
      <c r="C31" s="4"/>
      <c r="D31" s="4"/>
      <c r="E31" s="4"/>
      <c r="F31" s="13"/>
      <c r="G31" s="190">
        <f t="shared" ref="G31" si="11">G32+G33</f>
        <v>1398.4</v>
      </c>
      <c r="H31" s="191"/>
      <c r="I31" s="190">
        <f t="shared" ref="I31" si="12">I32+I33</f>
        <v>600</v>
      </c>
      <c r="J31" s="191"/>
      <c r="K31" s="190">
        <f t="shared" ref="K31" si="13">K32+K33</f>
        <v>911</v>
      </c>
      <c r="L31" s="191"/>
      <c r="M31" s="55">
        <f>K31/G31*100</f>
        <v>65.145881006864983</v>
      </c>
      <c r="N31" s="55">
        <f>K31/I31*100</f>
        <v>151.83333333333334</v>
      </c>
      <c r="O31" s="2"/>
      <c r="Q31" s="35"/>
    </row>
    <row r="32" spans="1:17" x14ac:dyDescent="0.25">
      <c r="A32" s="14">
        <v>6526</v>
      </c>
      <c r="B32" s="7" t="s">
        <v>29</v>
      </c>
      <c r="C32" s="7"/>
      <c r="D32" s="7"/>
      <c r="E32" s="7"/>
      <c r="F32" s="15"/>
      <c r="G32" s="232">
        <v>573.97</v>
      </c>
      <c r="H32" s="233"/>
      <c r="I32" s="232">
        <v>600</v>
      </c>
      <c r="J32" s="233"/>
      <c r="K32" s="232">
        <v>911</v>
      </c>
      <c r="L32" s="233"/>
      <c r="M32" s="55">
        <f>K32/G32*100</f>
        <v>158.71909681690678</v>
      </c>
      <c r="N32" s="55">
        <f>K32/I32*100</f>
        <v>151.83333333333334</v>
      </c>
      <c r="O32" s="2"/>
    </row>
    <row r="33" spans="1:17" x14ac:dyDescent="0.25">
      <c r="A33" s="17">
        <v>6528</v>
      </c>
      <c r="B33" s="204" t="s">
        <v>141</v>
      </c>
      <c r="C33" s="204"/>
      <c r="D33" s="204"/>
      <c r="E33" s="204"/>
      <c r="F33" s="205"/>
      <c r="G33" s="208">
        <v>824.43</v>
      </c>
      <c r="H33" s="209"/>
      <c r="I33" s="208"/>
      <c r="J33" s="209"/>
      <c r="K33" s="208"/>
      <c r="L33" s="209"/>
      <c r="M33" s="184">
        <f>K33/G33*100</f>
        <v>0</v>
      </c>
      <c r="N33" s="184" t="e">
        <f>K33/I33*100</f>
        <v>#DIV/0!</v>
      </c>
      <c r="O33" s="2"/>
    </row>
    <row r="34" spans="1:17" x14ac:dyDescent="0.25">
      <c r="A34" s="18"/>
      <c r="B34" s="206"/>
      <c r="C34" s="206"/>
      <c r="D34" s="206"/>
      <c r="E34" s="206"/>
      <c r="F34" s="207"/>
      <c r="G34" s="210"/>
      <c r="H34" s="211"/>
      <c r="I34" s="210"/>
      <c r="J34" s="211"/>
      <c r="K34" s="210"/>
      <c r="L34" s="211"/>
      <c r="M34" s="185"/>
      <c r="N34" s="185"/>
      <c r="O34" s="2"/>
    </row>
    <row r="35" spans="1:17" x14ac:dyDescent="0.25">
      <c r="A35" s="10">
        <v>66</v>
      </c>
      <c r="B35" s="249" t="s">
        <v>38</v>
      </c>
      <c r="C35" s="249"/>
      <c r="D35" s="249"/>
      <c r="E35" s="249"/>
      <c r="F35" s="250"/>
      <c r="G35" s="186">
        <f t="shared" ref="G35" si="14">G37+G39</f>
        <v>9134.35</v>
      </c>
      <c r="H35" s="187"/>
      <c r="I35" s="186">
        <f t="shared" ref="I35" si="15">I37+I39</f>
        <v>3100</v>
      </c>
      <c r="J35" s="187"/>
      <c r="K35" s="186">
        <f t="shared" ref="K35" si="16">K37+K39</f>
        <v>8914.4</v>
      </c>
      <c r="L35" s="187"/>
      <c r="M35" s="224">
        <f>K35/G35*100</f>
        <v>97.592056358689987</v>
      </c>
      <c r="N35" s="224">
        <f>K35/I35*100</f>
        <v>287.56129032258065</v>
      </c>
      <c r="O35" s="2"/>
      <c r="Q35" s="35"/>
    </row>
    <row r="36" spans="1:17" x14ac:dyDescent="0.25">
      <c r="A36" s="11"/>
      <c r="B36" s="249"/>
      <c r="C36" s="249"/>
      <c r="D36" s="249"/>
      <c r="E36" s="249"/>
      <c r="F36" s="250"/>
      <c r="G36" s="188"/>
      <c r="H36" s="189"/>
      <c r="I36" s="188"/>
      <c r="J36" s="189"/>
      <c r="K36" s="188"/>
      <c r="L36" s="189"/>
      <c r="M36" s="224"/>
      <c r="N36" s="224"/>
      <c r="O36" s="2"/>
    </row>
    <row r="37" spans="1:17" x14ac:dyDescent="0.25">
      <c r="A37" s="12">
        <v>661</v>
      </c>
      <c r="B37" s="4" t="s">
        <v>30</v>
      </c>
      <c r="C37" s="4"/>
      <c r="D37" s="4"/>
      <c r="E37" s="4"/>
      <c r="F37" s="13"/>
      <c r="G37" s="190">
        <f t="shared" ref="G37" si="17">G38</f>
        <v>3478.09</v>
      </c>
      <c r="H37" s="191"/>
      <c r="I37" s="190">
        <f t="shared" ref="I37" si="18">I38</f>
        <v>3100</v>
      </c>
      <c r="J37" s="191"/>
      <c r="K37" s="190">
        <f t="shared" ref="K37" si="19">K38</f>
        <v>2392.4</v>
      </c>
      <c r="L37" s="191"/>
      <c r="M37" s="55">
        <f>K37/G37*100</f>
        <v>68.784879057183673</v>
      </c>
      <c r="N37" s="55">
        <f>K37/I37*100</f>
        <v>77.174193548387109</v>
      </c>
      <c r="O37" s="2"/>
      <c r="Q37" s="35"/>
    </row>
    <row r="38" spans="1:17" x14ac:dyDescent="0.25">
      <c r="A38" s="14">
        <v>6615</v>
      </c>
      <c r="B38" s="7" t="s">
        <v>31</v>
      </c>
      <c r="C38" s="7"/>
      <c r="D38" s="7"/>
      <c r="E38" s="7"/>
      <c r="F38" s="15"/>
      <c r="G38" s="232">
        <v>3478.09</v>
      </c>
      <c r="H38" s="233"/>
      <c r="I38" s="232">
        <v>3100</v>
      </c>
      <c r="J38" s="233"/>
      <c r="K38" s="232">
        <v>2392.4</v>
      </c>
      <c r="L38" s="233"/>
      <c r="M38" s="55">
        <f>K38/G38*100</f>
        <v>68.784879057183673</v>
      </c>
      <c r="N38" s="55">
        <f>K38/I38*100</f>
        <v>77.174193548387109</v>
      </c>
      <c r="O38" s="2"/>
    </row>
    <row r="39" spans="1:17" x14ac:dyDescent="0.25">
      <c r="A39" s="16">
        <v>663</v>
      </c>
      <c r="B39" s="251" t="s">
        <v>39</v>
      </c>
      <c r="C39" s="251"/>
      <c r="D39" s="251"/>
      <c r="E39" s="251"/>
      <c r="F39" s="252"/>
      <c r="G39" s="228">
        <f t="shared" ref="G39" si="20">G41</f>
        <v>5656.26</v>
      </c>
      <c r="H39" s="229"/>
      <c r="I39" s="186">
        <f t="shared" ref="I39" si="21">I41</f>
        <v>0</v>
      </c>
      <c r="J39" s="187"/>
      <c r="K39" s="228">
        <f t="shared" ref="K39" si="22">K41</f>
        <v>6522</v>
      </c>
      <c r="L39" s="229"/>
      <c r="M39" s="203">
        <f>K39/G39*100</f>
        <v>115.30587349237835</v>
      </c>
      <c r="N39" s="203" t="e">
        <f>K39/I39*100</f>
        <v>#DIV/0!</v>
      </c>
      <c r="O39" s="2"/>
    </row>
    <row r="40" spans="1:17" x14ac:dyDescent="0.25">
      <c r="A40" s="11"/>
      <c r="B40" s="251"/>
      <c r="C40" s="251"/>
      <c r="D40" s="251"/>
      <c r="E40" s="251"/>
      <c r="F40" s="252"/>
      <c r="G40" s="230"/>
      <c r="H40" s="231"/>
      <c r="I40" s="188"/>
      <c r="J40" s="189"/>
      <c r="K40" s="230"/>
      <c r="L40" s="231"/>
      <c r="M40" s="203"/>
      <c r="N40" s="203"/>
      <c r="O40" s="2"/>
    </row>
    <row r="41" spans="1:17" x14ac:dyDescent="0.25">
      <c r="A41" s="14">
        <v>6631</v>
      </c>
      <c r="B41" s="7" t="s">
        <v>32</v>
      </c>
      <c r="C41" s="7"/>
      <c r="D41" s="7"/>
      <c r="E41" s="7"/>
      <c r="F41" s="15"/>
      <c r="G41" s="232">
        <v>5656.26</v>
      </c>
      <c r="H41" s="233"/>
      <c r="I41" s="232"/>
      <c r="J41" s="233"/>
      <c r="K41" s="232">
        <v>6522</v>
      </c>
      <c r="L41" s="233"/>
      <c r="M41" s="55">
        <f>K41/G41*100</f>
        <v>115.30587349237835</v>
      </c>
      <c r="N41" s="55" t="e">
        <f>K41/I41*100</f>
        <v>#DIV/0!</v>
      </c>
      <c r="O41" s="2"/>
      <c r="Q41" s="35"/>
    </row>
    <row r="42" spans="1:17" x14ac:dyDescent="0.25">
      <c r="A42" s="10">
        <v>67</v>
      </c>
      <c r="B42" s="249" t="s">
        <v>33</v>
      </c>
      <c r="C42" s="249"/>
      <c r="D42" s="249"/>
      <c r="E42" s="249"/>
      <c r="F42" s="250"/>
      <c r="G42" s="186">
        <f t="shared" ref="G42" si="23">G44</f>
        <v>104185.06</v>
      </c>
      <c r="H42" s="187"/>
      <c r="I42" s="186">
        <f t="shared" ref="I42" si="24">I44</f>
        <v>183844.39</v>
      </c>
      <c r="J42" s="187"/>
      <c r="K42" s="186">
        <f t="shared" ref="K42" si="25">K44</f>
        <v>102859.26</v>
      </c>
      <c r="L42" s="187"/>
      <c r="M42" s="224">
        <f>K42/G42*100</f>
        <v>98.727456700605629</v>
      </c>
      <c r="N42" s="224">
        <f>K42/I42*100</f>
        <v>55.949088247947074</v>
      </c>
      <c r="O42" s="2"/>
    </row>
    <row r="43" spans="1:17" x14ac:dyDescent="0.25">
      <c r="A43" s="11"/>
      <c r="B43" s="249"/>
      <c r="C43" s="249"/>
      <c r="D43" s="249"/>
      <c r="E43" s="249"/>
      <c r="F43" s="250"/>
      <c r="G43" s="188"/>
      <c r="H43" s="189"/>
      <c r="I43" s="188"/>
      <c r="J43" s="189"/>
      <c r="K43" s="188"/>
      <c r="L43" s="189"/>
      <c r="M43" s="224"/>
      <c r="N43" s="224"/>
      <c r="O43" s="2"/>
      <c r="Q43" s="35"/>
    </row>
    <row r="44" spans="1:17" ht="15" customHeight="1" x14ac:dyDescent="0.25">
      <c r="A44" s="16">
        <v>671</v>
      </c>
      <c r="B44" s="251" t="s">
        <v>34</v>
      </c>
      <c r="C44" s="251"/>
      <c r="D44" s="251"/>
      <c r="E44" s="251"/>
      <c r="F44" s="252"/>
      <c r="G44" s="228">
        <f>G46</f>
        <v>104185.06</v>
      </c>
      <c r="H44" s="229"/>
      <c r="I44" s="228">
        <f t="shared" ref="I44" si="26">I46</f>
        <v>183844.39</v>
      </c>
      <c r="J44" s="229"/>
      <c r="K44" s="228">
        <f t="shared" ref="K44" si="27">K46</f>
        <v>102859.26</v>
      </c>
      <c r="L44" s="229"/>
      <c r="M44" s="203">
        <f>K44/G44*100</f>
        <v>98.727456700605629</v>
      </c>
      <c r="N44" s="203">
        <f t="shared" ref="N44" si="28">K44/I44*100</f>
        <v>55.949088247947074</v>
      </c>
      <c r="O44" s="2"/>
    </row>
    <row r="45" spans="1:17" x14ac:dyDescent="0.25">
      <c r="A45" s="11"/>
      <c r="B45" s="251"/>
      <c r="C45" s="251"/>
      <c r="D45" s="251"/>
      <c r="E45" s="251"/>
      <c r="F45" s="252"/>
      <c r="G45" s="230"/>
      <c r="H45" s="231"/>
      <c r="I45" s="230"/>
      <c r="J45" s="231"/>
      <c r="K45" s="230"/>
      <c r="L45" s="231"/>
      <c r="M45" s="203"/>
      <c r="N45" s="203"/>
      <c r="O45" s="2"/>
      <c r="Q45" s="35"/>
    </row>
    <row r="46" spans="1:17" x14ac:dyDescent="0.25">
      <c r="A46" s="17">
        <v>6711</v>
      </c>
      <c r="B46" s="257" t="s">
        <v>35</v>
      </c>
      <c r="C46" s="257"/>
      <c r="D46" s="257"/>
      <c r="E46" s="257"/>
      <c r="F46" s="258"/>
      <c r="G46" s="208">
        <v>104185.06</v>
      </c>
      <c r="H46" s="209"/>
      <c r="I46" s="208">
        <f>160864.75+4400+730.02+14274.91+480.82+505.23+1874.47+100+79.34+83.36+309.29+142.2</f>
        <v>183844.39</v>
      </c>
      <c r="J46" s="209"/>
      <c r="K46" s="208">
        <v>102859.26</v>
      </c>
      <c r="L46" s="209"/>
      <c r="M46" s="203">
        <f>K46/G46*100</f>
        <v>98.727456700605629</v>
      </c>
      <c r="N46" s="203">
        <f t="shared" ref="N46" si="29">K46/I46*100</f>
        <v>55.949088247947074</v>
      </c>
      <c r="O46" s="2"/>
    </row>
    <row r="47" spans="1:17" x14ac:dyDescent="0.25">
      <c r="A47" s="18"/>
      <c r="B47" s="257"/>
      <c r="C47" s="257"/>
      <c r="D47" s="257"/>
      <c r="E47" s="257"/>
      <c r="F47" s="258"/>
      <c r="G47" s="210"/>
      <c r="H47" s="211"/>
      <c r="I47" s="210"/>
      <c r="J47" s="211"/>
      <c r="K47" s="210"/>
      <c r="L47" s="211"/>
      <c r="M47" s="203"/>
      <c r="N47" s="203"/>
      <c r="O47" s="2"/>
      <c r="Q47" s="35"/>
    </row>
    <row r="48" spans="1:17" x14ac:dyDescent="0.25">
      <c r="A48" s="19">
        <v>9</v>
      </c>
      <c r="B48" s="6" t="s">
        <v>36</v>
      </c>
      <c r="C48" s="6"/>
      <c r="D48" s="6"/>
      <c r="E48" s="6"/>
      <c r="F48" s="20"/>
      <c r="G48" s="236">
        <f t="shared" ref="G48" si="30">G49</f>
        <v>29933.95</v>
      </c>
      <c r="H48" s="237"/>
      <c r="I48" s="236">
        <f t="shared" ref="I48" si="31">I49</f>
        <v>15497.11</v>
      </c>
      <c r="J48" s="237"/>
      <c r="K48" s="236">
        <f t="shared" ref="K48" si="32">K49</f>
        <v>15497.11</v>
      </c>
      <c r="L48" s="237"/>
      <c r="M48" s="50">
        <f>K48/G48*100</f>
        <v>51.771015853236882</v>
      </c>
      <c r="N48" s="50">
        <f>K48/I48*100</f>
        <v>100</v>
      </c>
      <c r="O48" s="2"/>
    </row>
    <row r="49" spans="1:15" x14ac:dyDescent="0.25">
      <c r="A49" s="21">
        <v>92</v>
      </c>
      <c r="B49" s="5" t="s">
        <v>40</v>
      </c>
      <c r="C49" s="5"/>
      <c r="D49" s="5"/>
      <c r="E49" s="5"/>
      <c r="F49" s="22"/>
      <c r="G49" s="238">
        <f>G50</f>
        <v>29933.95</v>
      </c>
      <c r="H49" s="239"/>
      <c r="I49" s="238">
        <f>I50</f>
        <v>15497.11</v>
      </c>
      <c r="J49" s="239"/>
      <c r="K49" s="238">
        <f>K50</f>
        <v>15497.11</v>
      </c>
      <c r="L49" s="239"/>
      <c r="M49" s="57">
        <f>K49/G49*100</f>
        <v>51.771015853236882</v>
      </c>
      <c r="N49" s="57">
        <f>K49/I49*100</f>
        <v>100</v>
      </c>
      <c r="O49" s="2"/>
    </row>
    <row r="50" spans="1:15" x14ac:dyDescent="0.25">
      <c r="A50" s="12">
        <v>922</v>
      </c>
      <c r="B50" s="4" t="s">
        <v>42</v>
      </c>
      <c r="C50" s="4"/>
      <c r="D50" s="4"/>
      <c r="E50" s="4"/>
      <c r="F50" s="13"/>
      <c r="G50" s="190">
        <f>G51</f>
        <v>29933.95</v>
      </c>
      <c r="H50" s="191"/>
      <c r="I50" s="190">
        <f>I51</f>
        <v>15497.11</v>
      </c>
      <c r="J50" s="191"/>
      <c r="K50" s="190">
        <f>K51</f>
        <v>15497.11</v>
      </c>
      <c r="L50" s="191"/>
      <c r="M50" s="55">
        <f>K50/G50*100</f>
        <v>51.771015853236882</v>
      </c>
      <c r="N50" s="55">
        <f t="shared" ref="N50:N51" si="33">K50/I50*100</f>
        <v>100</v>
      </c>
      <c r="O50" s="2"/>
    </row>
    <row r="51" spans="1:15" ht="15.75" thickBot="1" x14ac:dyDescent="0.3">
      <c r="A51" s="17">
        <v>9221</v>
      </c>
      <c r="B51" s="8" t="s">
        <v>41</v>
      </c>
      <c r="C51" s="23"/>
      <c r="D51" s="23"/>
      <c r="E51" s="23"/>
      <c r="F51" s="24"/>
      <c r="G51" s="234">
        <v>29933.95</v>
      </c>
      <c r="H51" s="235"/>
      <c r="I51" s="208">
        <v>15497.11</v>
      </c>
      <c r="J51" s="209"/>
      <c r="K51" s="234">
        <v>15497.11</v>
      </c>
      <c r="L51" s="235"/>
      <c r="M51" s="62">
        <f>K51/G51*100</f>
        <v>51.771015853236882</v>
      </c>
      <c r="N51" s="62">
        <f t="shared" si="33"/>
        <v>100</v>
      </c>
      <c r="O51" s="2"/>
    </row>
    <row r="52" spans="1:15" ht="15.75" thickBot="1" x14ac:dyDescent="0.3">
      <c r="A52" s="227" t="s">
        <v>156</v>
      </c>
      <c r="B52" s="227"/>
      <c r="C52" s="227"/>
      <c r="D52" s="227"/>
      <c r="E52" s="227"/>
      <c r="F52" s="227"/>
      <c r="G52" s="215">
        <f>G48+G12</f>
        <v>931826.73</v>
      </c>
      <c r="H52" s="215"/>
      <c r="I52" s="215">
        <f>I48+I12</f>
        <v>2226587.7599999998</v>
      </c>
      <c r="J52" s="215"/>
      <c r="K52" s="215">
        <f>K48+K12</f>
        <v>1100372.1700000002</v>
      </c>
      <c r="L52" s="215"/>
      <c r="M52" s="63">
        <f>K52/G52*100</f>
        <v>118.08763738726407</v>
      </c>
      <c r="N52" s="63">
        <f>K52/I52*100</f>
        <v>49.419663117163651</v>
      </c>
    </row>
    <row r="53" spans="1:15" ht="15.75" thickBot="1" x14ac:dyDescent="0.3">
      <c r="G53" s="35"/>
      <c r="H53" s="35"/>
      <c r="I53" s="35"/>
      <c r="J53" s="35"/>
      <c r="K53" s="35"/>
      <c r="L53" s="35"/>
      <c r="M53" s="46"/>
      <c r="N53" s="35"/>
    </row>
    <row r="54" spans="1:15" x14ac:dyDescent="0.25">
      <c r="A54" s="9">
        <v>3</v>
      </c>
      <c r="B54" s="220" t="s">
        <v>45</v>
      </c>
      <c r="C54" s="220"/>
      <c r="D54" s="220"/>
      <c r="E54" s="220"/>
      <c r="F54" s="221"/>
      <c r="G54" s="222">
        <f>G55+G63+G95+G98</f>
        <v>916085.07999999984</v>
      </c>
      <c r="H54" s="223"/>
      <c r="I54" s="222">
        <f>I55+I63+I95+I98</f>
        <v>2217587.7599999998</v>
      </c>
      <c r="J54" s="223"/>
      <c r="K54" s="222">
        <f t="shared" ref="K54" si="34">K55+K63+K95+K98</f>
        <v>1073962.24</v>
      </c>
      <c r="L54" s="223"/>
      <c r="M54" s="54">
        <f>(K54/G54)*100</f>
        <v>117.23389709610817</v>
      </c>
      <c r="N54" s="54">
        <f>K54/I54*100</f>
        <v>48.429300493613844</v>
      </c>
      <c r="O54" s="2"/>
    </row>
    <row r="55" spans="1:15" ht="15" customHeight="1" x14ac:dyDescent="0.25">
      <c r="A55" s="21">
        <v>31</v>
      </c>
      <c r="B55" s="5" t="s">
        <v>47</v>
      </c>
      <c r="C55" s="5"/>
      <c r="D55" s="5"/>
      <c r="E55" s="5"/>
      <c r="F55" s="22"/>
      <c r="G55" s="192">
        <f t="shared" ref="G55" si="35">G56+G58+G60</f>
        <v>773984.95</v>
      </c>
      <c r="H55" s="197"/>
      <c r="I55" s="192">
        <f>I56+I58+I60</f>
        <v>2008939.75</v>
      </c>
      <c r="J55" s="193"/>
      <c r="K55" s="192">
        <f t="shared" ref="K55" si="36">K56+K58+K60</f>
        <v>971839.3899999999</v>
      </c>
      <c r="L55" s="193"/>
      <c r="M55" s="47">
        <f t="shared" ref="M55:M87" si="37">K55/G55*100</f>
        <v>125.56308620729639</v>
      </c>
      <c r="N55" s="47">
        <f>K55/I55*100</f>
        <v>48.375736007015632</v>
      </c>
      <c r="O55" s="2"/>
    </row>
    <row r="56" spans="1:15" x14ac:dyDescent="0.25">
      <c r="A56" s="12">
        <v>311</v>
      </c>
      <c r="B56" s="4" t="s">
        <v>48</v>
      </c>
      <c r="C56" s="4"/>
      <c r="D56" s="4"/>
      <c r="E56" s="4"/>
      <c r="F56" s="13"/>
      <c r="G56" s="178">
        <f t="shared" ref="G56" si="38">G57</f>
        <v>644261.46</v>
      </c>
      <c r="H56" s="194"/>
      <c r="I56" s="178">
        <f t="shared" ref="I56" si="39">I57</f>
        <v>1665828.08</v>
      </c>
      <c r="J56" s="179"/>
      <c r="K56" s="178">
        <f t="shared" ref="K56" si="40">K57</f>
        <v>804755.12</v>
      </c>
      <c r="L56" s="179"/>
      <c r="M56" s="48">
        <f t="shared" si="37"/>
        <v>124.91126195877061</v>
      </c>
      <c r="N56" s="58">
        <f t="shared" ref="N56:N62" si="41">K56/I56*100</f>
        <v>48.309614279043728</v>
      </c>
      <c r="O56" s="2"/>
    </row>
    <row r="57" spans="1:15" x14ac:dyDescent="0.25">
      <c r="A57" s="14">
        <v>3111</v>
      </c>
      <c r="B57" s="7" t="s">
        <v>49</v>
      </c>
      <c r="C57" s="7"/>
      <c r="D57" s="4"/>
      <c r="E57" s="4"/>
      <c r="F57" s="13"/>
      <c r="G57" s="195">
        <v>644261.46</v>
      </c>
      <c r="H57" s="196"/>
      <c r="I57" s="195">
        <f>1650000+11093.09+1874.47+480.82+505.23+1874.47</f>
        <v>1665828.08</v>
      </c>
      <c r="J57" s="196"/>
      <c r="K57" s="195">
        <v>804755.12</v>
      </c>
      <c r="L57" s="196"/>
      <c r="M57" s="48">
        <f t="shared" si="37"/>
        <v>124.91126195877061</v>
      </c>
      <c r="N57" s="58">
        <f t="shared" si="41"/>
        <v>48.309614279043728</v>
      </c>
      <c r="O57" s="2"/>
    </row>
    <row r="58" spans="1:15" x14ac:dyDescent="0.25">
      <c r="A58" s="12">
        <v>312</v>
      </c>
      <c r="B58" s="4" t="s">
        <v>50</v>
      </c>
      <c r="C58" s="4"/>
      <c r="D58" s="4"/>
      <c r="E58" s="4"/>
      <c r="F58" s="13"/>
      <c r="G58" s="178">
        <f t="shared" ref="G58:K58" si="42">G59</f>
        <v>23263.83</v>
      </c>
      <c r="H58" s="194"/>
      <c r="I58" s="178">
        <f t="shared" si="42"/>
        <v>65500</v>
      </c>
      <c r="J58" s="194"/>
      <c r="K58" s="178">
        <f t="shared" si="42"/>
        <v>34299.58</v>
      </c>
      <c r="L58" s="194"/>
      <c r="M58" s="48">
        <f t="shared" si="37"/>
        <v>147.43737381162089</v>
      </c>
      <c r="N58" s="58">
        <f t="shared" si="41"/>
        <v>52.365770992366414</v>
      </c>
      <c r="O58" s="2"/>
    </row>
    <row r="59" spans="1:15" x14ac:dyDescent="0.25">
      <c r="A59" s="14">
        <v>3121</v>
      </c>
      <c r="B59" s="7" t="s">
        <v>50</v>
      </c>
      <c r="C59" s="7"/>
      <c r="D59" s="7"/>
      <c r="E59" s="4"/>
      <c r="F59" s="13"/>
      <c r="G59" s="195">
        <v>23263.83</v>
      </c>
      <c r="H59" s="196"/>
      <c r="I59" s="195">
        <f>65000+400+100</f>
        <v>65500</v>
      </c>
      <c r="J59" s="196"/>
      <c r="K59" s="195">
        <v>34299.58</v>
      </c>
      <c r="L59" s="196"/>
      <c r="M59" s="48">
        <f t="shared" si="37"/>
        <v>147.43737381162089</v>
      </c>
      <c r="N59" s="58">
        <f t="shared" si="41"/>
        <v>52.365770992366414</v>
      </c>
      <c r="O59" s="2"/>
    </row>
    <row r="60" spans="1:15" x14ac:dyDescent="0.25">
      <c r="A60" s="12">
        <v>313</v>
      </c>
      <c r="B60" s="4" t="s">
        <v>51</v>
      </c>
      <c r="C60" s="4"/>
      <c r="D60" s="4"/>
      <c r="E60" s="4"/>
      <c r="F60" s="13"/>
      <c r="G60" s="178">
        <f t="shared" ref="G60:K60" si="43">G61+G62</f>
        <v>106459.66</v>
      </c>
      <c r="H60" s="194"/>
      <c r="I60" s="178">
        <f t="shared" si="43"/>
        <v>277611.67</v>
      </c>
      <c r="J60" s="194"/>
      <c r="K60" s="178">
        <f t="shared" si="43"/>
        <v>132784.69</v>
      </c>
      <c r="L60" s="194"/>
      <c r="M60" s="48">
        <f t="shared" si="37"/>
        <v>124.727704371778</v>
      </c>
      <c r="N60" s="58">
        <f t="shared" si="41"/>
        <v>47.831090818336278</v>
      </c>
      <c r="O60" s="2"/>
    </row>
    <row r="61" spans="1:15" x14ac:dyDescent="0.25">
      <c r="A61" s="14">
        <v>3132</v>
      </c>
      <c r="B61" s="7" t="s">
        <v>52</v>
      </c>
      <c r="C61" s="7"/>
      <c r="D61" s="7"/>
      <c r="E61" s="7"/>
      <c r="F61" s="15"/>
      <c r="G61" s="195">
        <v>106286.92</v>
      </c>
      <c r="H61" s="196"/>
      <c r="I61" s="195">
        <f>275000+1830.39+309.29+309.29+79.34+83.36</f>
        <v>277611.67</v>
      </c>
      <c r="J61" s="213"/>
      <c r="K61" s="195">
        <v>132784.69</v>
      </c>
      <c r="L61" s="196"/>
      <c r="M61" s="48">
        <f t="shared" si="37"/>
        <v>124.9304147678755</v>
      </c>
      <c r="N61" s="58">
        <f t="shared" si="41"/>
        <v>47.831090818336278</v>
      </c>
      <c r="O61" s="2"/>
    </row>
    <row r="62" spans="1:15" x14ac:dyDescent="0.25">
      <c r="A62" s="14">
        <v>3133</v>
      </c>
      <c r="B62" s="7" t="s">
        <v>157</v>
      </c>
      <c r="C62" s="7"/>
      <c r="D62" s="7"/>
      <c r="E62" s="7"/>
      <c r="F62" s="15"/>
      <c r="G62" s="195">
        <v>172.74</v>
      </c>
      <c r="H62" s="196"/>
      <c r="I62" s="195"/>
      <c r="J62" s="213"/>
      <c r="K62" s="195"/>
      <c r="L62" s="213"/>
      <c r="M62" s="48">
        <f t="shared" si="37"/>
        <v>0</v>
      </c>
      <c r="N62" s="58" t="e">
        <f t="shared" si="41"/>
        <v>#DIV/0!</v>
      </c>
      <c r="O62" s="2"/>
    </row>
    <row r="63" spans="1:15" x14ac:dyDescent="0.25">
      <c r="A63" s="21">
        <v>32</v>
      </c>
      <c r="B63" s="5" t="s">
        <v>53</v>
      </c>
      <c r="C63" s="5"/>
      <c r="D63" s="5"/>
      <c r="E63" s="5"/>
      <c r="F63" s="22"/>
      <c r="G63" s="192">
        <f t="shared" ref="G63" si="44">G64+G69+G76+G86</f>
        <v>136274.68</v>
      </c>
      <c r="H63" s="197"/>
      <c r="I63" s="192">
        <f>I64+I69+I76+I86</f>
        <v>207221.51</v>
      </c>
      <c r="J63" s="193"/>
      <c r="K63" s="192">
        <f t="shared" ref="K63" si="45">K64+K69+K76+K86</f>
        <v>100696.35</v>
      </c>
      <c r="L63" s="193"/>
      <c r="M63" s="47">
        <f t="shared" si="37"/>
        <v>73.892193326008908</v>
      </c>
      <c r="N63" s="47">
        <f>K63/I63*100</f>
        <v>48.593579884636497</v>
      </c>
      <c r="O63" s="2"/>
    </row>
    <row r="64" spans="1:15" x14ac:dyDescent="0.25">
      <c r="A64" s="12">
        <v>321</v>
      </c>
      <c r="B64" s="4" t="s">
        <v>54</v>
      </c>
      <c r="C64" s="4"/>
      <c r="D64" s="4"/>
      <c r="E64" s="4"/>
      <c r="F64" s="13"/>
      <c r="G64" s="178">
        <f t="shared" ref="G64" si="46">G65+G66+G67+G68</f>
        <v>44016.669999999991</v>
      </c>
      <c r="H64" s="194"/>
      <c r="I64" s="178">
        <f t="shared" ref="I64:K64" si="47">I65+I66+I67+I68</f>
        <v>50680.78</v>
      </c>
      <c r="J64" s="179"/>
      <c r="K64" s="178">
        <f t="shared" si="47"/>
        <v>31845.280000000002</v>
      </c>
      <c r="L64" s="179"/>
      <c r="M64" s="48">
        <f t="shared" si="37"/>
        <v>72.348226251554266</v>
      </c>
      <c r="N64" s="48">
        <f t="shared" ref="N64:N86" si="48">K64/I64*100</f>
        <v>62.835023454650866</v>
      </c>
      <c r="O64" s="2"/>
    </row>
    <row r="65" spans="1:15" x14ac:dyDescent="0.25">
      <c r="A65" s="14">
        <v>3211</v>
      </c>
      <c r="B65" s="7" t="s">
        <v>55</v>
      </c>
      <c r="C65" s="7"/>
      <c r="D65" s="7"/>
      <c r="E65" s="7"/>
      <c r="F65" s="15"/>
      <c r="G65" s="195">
        <v>18406.419999999998</v>
      </c>
      <c r="H65" s="196"/>
      <c r="I65" s="195">
        <v>12000</v>
      </c>
      <c r="J65" s="196"/>
      <c r="K65" s="195">
        <v>9666.2900000000009</v>
      </c>
      <c r="L65" s="196"/>
      <c r="M65" s="48">
        <f t="shared" si="37"/>
        <v>52.515861313606891</v>
      </c>
      <c r="N65" s="48">
        <f t="shared" si="48"/>
        <v>80.552416666666673</v>
      </c>
      <c r="O65" s="2"/>
    </row>
    <row r="66" spans="1:15" x14ac:dyDescent="0.25">
      <c r="A66" s="14">
        <v>3212</v>
      </c>
      <c r="B66" s="7" t="s">
        <v>56</v>
      </c>
      <c r="C66" s="7"/>
      <c r="D66" s="7"/>
      <c r="E66" s="7"/>
      <c r="F66" s="15"/>
      <c r="G66" s="195">
        <v>19831.060000000001</v>
      </c>
      <c r="H66" s="196"/>
      <c r="I66" s="195">
        <f>35000+951.43+142.2</f>
        <v>36093.629999999997</v>
      </c>
      <c r="J66" s="196"/>
      <c r="K66" s="195">
        <v>19809.84</v>
      </c>
      <c r="L66" s="196"/>
      <c r="M66" s="48">
        <f t="shared" si="37"/>
        <v>99.892996138380894</v>
      </c>
      <c r="N66" s="48">
        <f t="shared" si="48"/>
        <v>54.884587668239526</v>
      </c>
      <c r="O66" s="2"/>
    </row>
    <row r="67" spans="1:15" x14ac:dyDescent="0.25">
      <c r="A67" s="14">
        <v>3213</v>
      </c>
      <c r="B67" s="7" t="s">
        <v>57</v>
      </c>
      <c r="C67" s="7"/>
      <c r="D67" s="7"/>
      <c r="E67" s="7"/>
      <c r="F67" s="15"/>
      <c r="G67" s="195">
        <v>4917.99</v>
      </c>
      <c r="H67" s="196"/>
      <c r="I67" s="195">
        <v>1787.15</v>
      </c>
      <c r="J67" s="196"/>
      <c r="K67" s="195">
        <v>1787.15</v>
      </c>
      <c r="L67" s="196"/>
      <c r="M67" s="48">
        <f t="shared" si="37"/>
        <v>36.339032816252171</v>
      </c>
      <c r="N67" s="48">
        <f t="shared" si="48"/>
        <v>100</v>
      </c>
      <c r="O67" s="2"/>
    </row>
    <row r="68" spans="1:15" x14ac:dyDescent="0.25">
      <c r="A68" s="14">
        <v>3214</v>
      </c>
      <c r="B68" s="7" t="s">
        <v>87</v>
      </c>
      <c r="C68" s="7"/>
      <c r="D68" s="7"/>
      <c r="E68" s="7"/>
      <c r="F68" s="15"/>
      <c r="G68" s="195">
        <v>861.2</v>
      </c>
      <c r="H68" s="196"/>
      <c r="I68" s="195">
        <v>800</v>
      </c>
      <c r="J68" s="196"/>
      <c r="K68" s="195">
        <v>582</v>
      </c>
      <c r="L68" s="196"/>
      <c r="M68" s="48">
        <f t="shared" si="37"/>
        <v>67.580120761727812</v>
      </c>
      <c r="N68" s="48">
        <f t="shared" si="48"/>
        <v>72.75</v>
      </c>
      <c r="O68" s="2"/>
    </row>
    <row r="69" spans="1:15" x14ac:dyDescent="0.25">
      <c r="A69" s="12">
        <v>322</v>
      </c>
      <c r="B69" s="4" t="s">
        <v>58</v>
      </c>
      <c r="C69" s="4"/>
      <c r="D69" s="4"/>
      <c r="E69" s="4"/>
      <c r="F69" s="13"/>
      <c r="G69" s="178">
        <f t="shared" ref="G69:I69" si="49">G70+G71+G72+G73+G74+G75</f>
        <v>49947.91</v>
      </c>
      <c r="H69" s="194"/>
      <c r="I69" s="178">
        <f t="shared" si="49"/>
        <v>88690.510000000009</v>
      </c>
      <c r="J69" s="194"/>
      <c r="K69" s="178">
        <f t="shared" ref="K69" si="50">K70+K71+K72+K73+K74+K75</f>
        <v>38059.160000000003</v>
      </c>
      <c r="L69" s="179"/>
      <c r="M69" s="48">
        <f t="shared" si="37"/>
        <v>76.197702766742395</v>
      </c>
      <c r="N69" s="48">
        <f t="shared" si="48"/>
        <v>42.912325117986128</v>
      </c>
      <c r="O69" s="2"/>
    </row>
    <row r="70" spans="1:15" x14ac:dyDescent="0.25">
      <c r="A70" s="14">
        <v>3221</v>
      </c>
      <c r="B70" s="7" t="s">
        <v>59</v>
      </c>
      <c r="C70" s="7"/>
      <c r="D70" s="7"/>
      <c r="E70" s="7"/>
      <c r="F70" s="15"/>
      <c r="G70" s="195">
        <v>8689.2000000000007</v>
      </c>
      <c r="H70" s="196"/>
      <c r="I70" s="195">
        <f>7500+2000+200</f>
        <v>9700</v>
      </c>
      <c r="J70" s="196"/>
      <c r="K70" s="195">
        <v>4438.8100000000004</v>
      </c>
      <c r="L70" s="196"/>
      <c r="M70" s="48">
        <f t="shared" si="37"/>
        <v>51.084219490862218</v>
      </c>
      <c r="N70" s="48">
        <f t="shared" si="48"/>
        <v>45.760927835051554</v>
      </c>
      <c r="O70" s="2"/>
    </row>
    <row r="71" spans="1:15" x14ac:dyDescent="0.25">
      <c r="A71" s="14">
        <v>3222</v>
      </c>
      <c r="B71" s="7" t="s">
        <v>88</v>
      </c>
      <c r="C71" s="7"/>
      <c r="D71" s="7"/>
      <c r="E71" s="7"/>
      <c r="F71" s="15"/>
      <c r="G71" s="195">
        <v>11031.37</v>
      </c>
      <c r="H71" s="196"/>
      <c r="I71" s="195">
        <f>23500+500</f>
        <v>24000</v>
      </c>
      <c r="J71" s="196"/>
      <c r="K71" s="195">
        <v>16253.95</v>
      </c>
      <c r="L71" s="196"/>
      <c r="M71" s="48">
        <f t="shared" si="37"/>
        <v>147.34298641057276</v>
      </c>
      <c r="N71" s="48">
        <f t="shared" si="48"/>
        <v>67.724791666666675</v>
      </c>
      <c r="O71" s="2"/>
    </row>
    <row r="72" spans="1:15" x14ac:dyDescent="0.25">
      <c r="A72" s="14">
        <v>3223</v>
      </c>
      <c r="B72" s="7" t="s">
        <v>60</v>
      </c>
      <c r="C72" s="7"/>
      <c r="D72" s="7"/>
      <c r="E72" s="7"/>
      <c r="F72" s="15"/>
      <c r="G72" s="195">
        <v>26835</v>
      </c>
      <c r="H72" s="196"/>
      <c r="I72" s="195">
        <v>46290.51</v>
      </c>
      <c r="J72" s="196"/>
      <c r="K72" s="195">
        <v>12150</v>
      </c>
      <c r="L72" s="196"/>
      <c r="M72" s="48">
        <f t="shared" si="37"/>
        <v>45.276690888764676</v>
      </c>
      <c r="N72" s="48">
        <f t="shared" si="48"/>
        <v>26.247280490104774</v>
      </c>
      <c r="O72" s="2"/>
    </row>
    <row r="73" spans="1:15" x14ac:dyDescent="0.25">
      <c r="A73" s="14">
        <v>3224</v>
      </c>
      <c r="B73" s="7" t="s">
        <v>61</v>
      </c>
      <c r="C73" s="7"/>
      <c r="D73" s="7"/>
      <c r="E73" s="7"/>
      <c r="F73" s="15"/>
      <c r="G73" s="195">
        <v>2862.08</v>
      </c>
      <c r="H73" s="196"/>
      <c r="I73" s="195">
        <f>3800+3500</f>
        <v>7300</v>
      </c>
      <c r="J73" s="196"/>
      <c r="K73" s="195">
        <v>3987.12</v>
      </c>
      <c r="L73" s="196"/>
      <c r="M73" s="48">
        <f t="shared" si="37"/>
        <v>139.30847495527726</v>
      </c>
      <c r="N73" s="48">
        <f t="shared" si="48"/>
        <v>54.618082191780829</v>
      </c>
      <c r="O73" s="2"/>
    </row>
    <row r="74" spans="1:15" x14ac:dyDescent="0.25">
      <c r="A74" s="14">
        <v>3225</v>
      </c>
      <c r="B74" s="7" t="s">
        <v>62</v>
      </c>
      <c r="C74" s="7"/>
      <c r="D74" s="7"/>
      <c r="E74" s="7"/>
      <c r="F74" s="15"/>
      <c r="G74" s="195"/>
      <c r="H74" s="213"/>
      <c r="I74" s="195">
        <f>500+300</f>
        <v>800</v>
      </c>
      <c r="J74" s="196"/>
      <c r="K74" s="195">
        <v>623.85</v>
      </c>
      <c r="L74" s="196"/>
      <c r="M74" s="48" t="e">
        <f t="shared" si="37"/>
        <v>#DIV/0!</v>
      </c>
      <c r="N74" s="48">
        <f t="shared" si="48"/>
        <v>77.981250000000003</v>
      </c>
      <c r="O74" s="2"/>
    </row>
    <row r="75" spans="1:15" x14ac:dyDescent="0.25">
      <c r="A75" s="14">
        <v>3227</v>
      </c>
      <c r="B75" s="7" t="s">
        <v>63</v>
      </c>
      <c r="C75" s="7"/>
      <c r="D75" s="7"/>
      <c r="E75" s="7"/>
      <c r="F75" s="15"/>
      <c r="G75" s="195">
        <v>530.26</v>
      </c>
      <c r="H75" s="196"/>
      <c r="I75" s="195">
        <f>600</f>
        <v>600</v>
      </c>
      <c r="J75" s="196"/>
      <c r="K75" s="195">
        <v>605.42999999999995</v>
      </c>
      <c r="L75" s="196"/>
      <c r="M75" s="48">
        <f t="shared" si="37"/>
        <v>114.17606457209671</v>
      </c>
      <c r="N75" s="48">
        <f t="shared" si="48"/>
        <v>100.905</v>
      </c>
      <c r="O75" s="2"/>
    </row>
    <row r="76" spans="1:15" x14ac:dyDescent="0.25">
      <c r="A76" s="12">
        <v>323</v>
      </c>
      <c r="B76" s="4" t="s">
        <v>64</v>
      </c>
      <c r="C76" s="4"/>
      <c r="D76" s="4"/>
      <c r="E76" s="4"/>
      <c r="F76" s="13"/>
      <c r="G76" s="178">
        <f t="shared" ref="G76" si="51">G77+G78+G79+G80+G81+G82+G83+G84+G85</f>
        <v>33641.230000000003</v>
      </c>
      <c r="H76" s="194"/>
      <c r="I76" s="178">
        <f t="shared" ref="I76" si="52">I77+I78+I79+I80+I81+I82+I83+I84+I85</f>
        <v>55857.46</v>
      </c>
      <c r="J76" s="179"/>
      <c r="K76" s="178">
        <f t="shared" ref="K76" si="53">K77+K78+K79+K80+K81+K82+K83+K84+K85</f>
        <v>25485.42</v>
      </c>
      <c r="L76" s="179"/>
      <c r="M76" s="48">
        <f t="shared" si="37"/>
        <v>75.756504741354576</v>
      </c>
      <c r="N76" s="48">
        <f t="shared" si="48"/>
        <v>45.625812559325105</v>
      </c>
      <c r="O76" s="2"/>
    </row>
    <row r="77" spans="1:15" x14ac:dyDescent="0.25">
      <c r="A77" s="14">
        <v>3231</v>
      </c>
      <c r="B77" s="7" t="s">
        <v>65</v>
      </c>
      <c r="C77" s="7"/>
      <c r="D77" s="7"/>
      <c r="E77" s="7"/>
      <c r="F77" s="15"/>
      <c r="G77" s="195">
        <v>22561.43</v>
      </c>
      <c r="H77" s="196"/>
      <c r="I77" s="195">
        <f>6000+20000+2000</f>
        <v>28000</v>
      </c>
      <c r="J77" s="196"/>
      <c r="K77" s="195">
        <v>14590.26</v>
      </c>
      <c r="L77" s="196"/>
      <c r="M77" s="48">
        <f t="shared" si="37"/>
        <v>64.669039152216854</v>
      </c>
      <c r="N77" s="48">
        <f t="shared" si="48"/>
        <v>52.108071428571435</v>
      </c>
      <c r="O77" s="2"/>
    </row>
    <row r="78" spans="1:15" x14ac:dyDescent="0.25">
      <c r="A78" s="14">
        <v>3232</v>
      </c>
      <c r="B78" s="7" t="s">
        <v>66</v>
      </c>
      <c r="C78" s="7"/>
      <c r="D78" s="7"/>
      <c r="E78" s="7"/>
      <c r="F78" s="15"/>
      <c r="G78" s="195">
        <v>387.68</v>
      </c>
      <c r="H78" s="196"/>
      <c r="I78" s="195">
        <f>2000+1000</f>
        <v>3000</v>
      </c>
      <c r="J78" s="196"/>
      <c r="K78" s="195">
        <v>56.25</v>
      </c>
      <c r="L78" s="196"/>
      <c r="M78" s="48">
        <f t="shared" si="37"/>
        <v>14.509389186958316</v>
      </c>
      <c r="N78" s="48">
        <f t="shared" si="48"/>
        <v>1.875</v>
      </c>
      <c r="O78" s="2"/>
    </row>
    <row r="79" spans="1:15" x14ac:dyDescent="0.25">
      <c r="A79" s="14">
        <v>3233</v>
      </c>
      <c r="B79" s="7" t="s">
        <v>90</v>
      </c>
      <c r="C79" s="7"/>
      <c r="D79" s="7"/>
      <c r="E79" s="7"/>
      <c r="F79" s="15"/>
      <c r="G79" s="195">
        <v>63.72</v>
      </c>
      <c r="H79" s="196"/>
      <c r="I79" s="195">
        <v>127.44</v>
      </c>
      <c r="J79" s="196"/>
      <c r="K79" s="195">
        <v>63.72</v>
      </c>
      <c r="L79" s="196"/>
      <c r="M79" s="48">
        <f t="shared" si="37"/>
        <v>100</v>
      </c>
      <c r="N79" s="48">
        <f t="shared" si="48"/>
        <v>50</v>
      </c>
      <c r="O79" s="2"/>
    </row>
    <row r="80" spans="1:15" x14ac:dyDescent="0.25">
      <c r="A80" s="14">
        <v>3234</v>
      </c>
      <c r="B80" s="7" t="s">
        <v>89</v>
      </c>
      <c r="C80" s="7"/>
      <c r="D80" s="7"/>
      <c r="E80" s="7"/>
      <c r="F80" s="15"/>
      <c r="G80" s="195">
        <v>3870.44</v>
      </c>
      <c r="H80" s="196"/>
      <c r="I80" s="195">
        <f>6800+600</f>
        <v>7400</v>
      </c>
      <c r="J80" s="196"/>
      <c r="K80" s="195">
        <v>3432.73</v>
      </c>
      <c r="L80" s="196"/>
      <c r="M80" s="48">
        <f t="shared" si="37"/>
        <v>88.690949866165099</v>
      </c>
      <c r="N80" s="48">
        <f t="shared" si="48"/>
        <v>46.388243243243245</v>
      </c>
      <c r="O80" s="2"/>
    </row>
    <row r="81" spans="1:16" x14ac:dyDescent="0.25">
      <c r="A81" s="14">
        <v>3235</v>
      </c>
      <c r="B81" s="7" t="s">
        <v>67</v>
      </c>
      <c r="C81" s="7"/>
      <c r="D81" s="7"/>
      <c r="E81" s="7"/>
      <c r="F81" s="15"/>
      <c r="G81" s="195">
        <v>752.03</v>
      </c>
      <c r="H81" s="196"/>
      <c r="I81" s="195">
        <f>1800+200</f>
        <v>2000</v>
      </c>
      <c r="J81" s="196"/>
      <c r="K81" s="195">
        <v>1078.82</v>
      </c>
      <c r="L81" s="196"/>
      <c r="M81" s="48">
        <f t="shared" si="37"/>
        <v>143.4543834687446</v>
      </c>
      <c r="N81" s="48">
        <f t="shared" si="48"/>
        <v>53.940999999999995</v>
      </c>
      <c r="O81" s="2"/>
    </row>
    <row r="82" spans="1:16" x14ac:dyDescent="0.25">
      <c r="A82" s="14">
        <v>3236</v>
      </c>
      <c r="B82" s="7" t="s">
        <v>68</v>
      </c>
      <c r="C82" s="7"/>
      <c r="D82" s="7"/>
      <c r="E82" s="7"/>
      <c r="F82" s="15"/>
      <c r="G82" s="195">
        <v>133.66</v>
      </c>
      <c r="H82" s="196"/>
      <c r="I82" s="195">
        <v>4400</v>
      </c>
      <c r="J82" s="196"/>
      <c r="K82" s="195">
        <v>87.6</v>
      </c>
      <c r="L82" s="196"/>
      <c r="M82" s="48">
        <f t="shared" si="37"/>
        <v>65.53942840041897</v>
      </c>
      <c r="N82" s="48">
        <f t="shared" si="48"/>
        <v>1.9909090909090907</v>
      </c>
      <c r="O82" s="2"/>
    </row>
    <row r="83" spans="1:16" x14ac:dyDescent="0.25">
      <c r="A83" s="14">
        <v>3237</v>
      </c>
      <c r="B83" s="7" t="s">
        <v>69</v>
      </c>
      <c r="C83" s="7"/>
      <c r="D83" s="7"/>
      <c r="E83" s="7"/>
      <c r="F83" s="15"/>
      <c r="G83" s="195">
        <v>3159.15</v>
      </c>
      <c r="H83" s="196"/>
      <c r="I83" s="195">
        <f>2000+500+730.02</f>
        <v>3230.02</v>
      </c>
      <c r="J83" s="196"/>
      <c r="K83" s="195">
        <v>1958.97</v>
      </c>
      <c r="L83" s="196"/>
      <c r="M83" s="48">
        <f t="shared" si="37"/>
        <v>62.009401262997955</v>
      </c>
      <c r="N83" s="48">
        <f t="shared" si="48"/>
        <v>60.648850471514102</v>
      </c>
      <c r="O83" s="2"/>
    </row>
    <row r="84" spans="1:16" x14ac:dyDescent="0.25">
      <c r="A84" s="14">
        <v>3238</v>
      </c>
      <c r="B84" s="7" t="s">
        <v>70</v>
      </c>
      <c r="C84" s="7"/>
      <c r="D84" s="7"/>
      <c r="E84" s="7"/>
      <c r="F84" s="15"/>
      <c r="G84" s="195">
        <v>2006.82</v>
      </c>
      <c r="H84" s="196"/>
      <c r="I84" s="195">
        <f>4000+200</f>
        <v>4200</v>
      </c>
      <c r="J84" s="196"/>
      <c r="K84" s="195">
        <v>1944.47</v>
      </c>
      <c r="L84" s="196"/>
      <c r="M84" s="48">
        <f t="shared" si="37"/>
        <v>96.89309454759271</v>
      </c>
      <c r="N84" s="48">
        <f t="shared" si="48"/>
        <v>46.296904761904763</v>
      </c>
      <c r="O84" s="2"/>
    </row>
    <row r="85" spans="1:16" x14ac:dyDescent="0.25">
      <c r="A85" s="14">
        <v>3239</v>
      </c>
      <c r="B85" s="7" t="s">
        <v>71</v>
      </c>
      <c r="C85" s="7"/>
      <c r="D85" s="7"/>
      <c r="E85" s="7"/>
      <c r="F85" s="15"/>
      <c r="G85" s="195">
        <v>706.3</v>
      </c>
      <c r="H85" s="196"/>
      <c r="I85" s="195">
        <f>1500+1800+200</f>
        <v>3500</v>
      </c>
      <c r="J85" s="196"/>
      <c r="K85" s="195">
        <v>2272.6</v>
      </c>
      <c r="L85" s="196"/>
      <c r="M85" s="48">
        <f t="shared" si="37"/>
        <v>321.76129123601868</v>
      </c>
      <c r="N85" s="48">
        <f t="shared" si="48"/>
        <v>64.931428571428569</v>
      </c>
      <c r="O85" s="2"/>
    </row>
    <row r="86" spans="1:16" x14ac:dyDescent="0.25">
      <c r="A86" s="12">
        <v>329</v>
      </c>
      <c r="B86" s="4" t="s">
        <v>72</v>
      </c>
      <c r="C86" s="4"/>
      <c r="D86" s="4"/>
      <c r="E86" s="4"/>
      <c r="F86" s="13"/>
      <c r="G86" s="178">
        <f t="shared" ref="G86:I86" si="54">G87+G89+G90+G91+G92+G93+G94</f>
        <v>8668.869999999999</v>
      </c>
      <c r="H86" s="194"/>
      <c r="I86" s="178">
        <f t="shared" si="54"/>
        <v>11992.76</v>
      </c>
      <c r="J86" s="194"/>
      <c r="K86" s="178">
        <f t="shared" ref="K86" si="55">K87+K89+K90+K91+K92+K93+K94</f>
        <v>5306.49</v>
      </c>
      <c r="L86" s="179"/>
      <c r="M86" s="48">
        <f t="shared" si="37"/>
        <v>61.213168498316392</v>
      </c>
      <c r="N86" s="48">
        <f t="shared" si="48"/>
        <v>44.247445959061963</v>
      </c>
      <c r="O86" s="2"/>
    </row>
    <row r="87" spans="1:16" x14ac:dyDescent="0.25">
      <c r="A87" s="17">
        <v>3291</v>
      </c>
      <c r="B87" s="216" t="s">
        <v>73</v>
      </c>
      <c r="C87" s="216"/>
      <c r="D87" s="216"/>
      <c r="E87" s="216"/>
      <c r="F87" s="217"/>
      <c r="G87" s="180"/>
      <c r="H87" s="198"/>
      <c r="I87" s="180">
        <v>230</v>
      </c>
      <c r="J87" s="198"/>
      <c r="K87" s="180"/>
      <c r="L87" s="198"/>
      <c r="M87" s="201" t="e">
        <f t="shared" si="37"/>
        <v>#DIV/0!</v>
      </c>
      <c r="N87" s="201">
        <f>K87/I87*100</f>
        <v>0</v>
      </c>
      <c r="O87" s="2"/>
    </row>
    <row r="88" spans="1:16" x14ac:dyDescent="0.25">
      <c r="A88" s="31"/>
      <c r="B88" s="216"/>
      <c r="C88" s="216"/>
      <c r="D88" s="216"/>
      <c r="E88" s="216"/>
      <c r="F88" s="217"/>
      <c r="G88" s="199"/>
      <c r="H88" s="200"/>
      <c r="I88" s="199"/>
      <c r="J88" s="200"/>
      <c r="K88" s="199"/>
      <c r="L88" s="200"/>
      <c r="M88" s="202"/>
      <c r="N88" s="202"/>
      <c r="O88" s="2"/>
    </row>
    <row r="89" spans="1:16" x14ac:dyDescent="0.25">
      <c r="A89" s="14">
        <v>3292</v>
      </c>
      <c r="B89" s="7" t="s">
        <v>74</v>
      </c>
      <c r="C89" s="7"/>
      <c r="D89" s="7"/>
      <c r="E89" s="7"/>
      <c r="F89" s="15"/>
      <c r="G89" s="195"/>
      <c r="H89" s="213"/>
      <c r="I89" s="195">
        <v>300</v>
      </c>
      <c r="J89" s="196"/>
      <c r="K89" s="212"/>
      <c r="L89" s="212"/>
      <c r="M89" s="48" t="e">
        <f t="shared" ref="M89:M108" si="56">K89/G89*100</f>
        <v>#DIV/0!</v>
      </c>
      <c r="N89" s="48">
        <f>K89/I89*100</f>
        <v>0</v>
      </c>
      <c r="O89" s="2"/>
    </row>
    <row r="90" spans="1:16" x14ac:dyDescent="0.25">
      <c r="A90" s="14">
        <v>3293</v>
      </c>
      <c r="B90" s="7" t="s">
        <v>75</v>
      </c>
      <c r="C90" s="7"/>
      <c r="D90" s="7"/>
      <c r="E90" s="7"/>
      <c r="F90" s="15"/>
      <c r="G90" s="212">
        <v>350</v>
      </c>
      <c r="H90" s="212"/>
      <c r="I90" s="195">
        <v>300</v>
      </c>
      <c r="J90" s="196"/>
      <c r="K90" s="212">
        <v>436.94</v>
      </c>
      <c r="L90" s="212"/>
      <c r="M90" s="48">
        <f t="shared" si="56"/>
        <v>124.83999999999999</v>
      </c>
      <c r="N90" s="48">
        <f t="shared" ref="N90:N97" si="57">K90/I90*100</f>
        <v>145.64666666666665</v>
      </c>
      <c r="O90" s="2"/>
    </row>
    <row r="91" spans="1:16" x14ac:dyDescent="0.25">
      <c r="A91" s="14">
        <v>3294</v>
      </c>
      <c r="B91" s="7" t="s">
        <v>91</v>
      </c>
      <c r="C91" s="7"/>
      <c r="D91" s="7"/>
      <c r="E91" s="7"/>
      <c r="F91" s="15"/>
      <c r="G91" s="212"/>
      <c r="H91" s="212"/>
      <c r="I91" s="195">
        <v>175</v>
      </c>
      <c r="J91" s="196"/>
      <c r="K91" s="212">
        <v>150</v>
      </c>
      <c r="L91" s="212"/>
      <c r="M91" s="48" t="e">
        <f t="shared" si="56"/>
        <v>#DIV/0!</v>
      </c>
      <c r="N91" s="48">
        <f t="shared" si="57"/>
        <v>85.714285714285708</v>
      </c>
      <c r="O91" s="2"/>
    </row>
    <row r="92" spans="1:16" x14ac:dyDescent="0.25">
      <c r="A92" s="14">
        <v>3295</v>
      </c>
      <c r="B92" s="7" t="s">
        <v>77</v>
      </c>
      <c r="C92" s="7"/>
      <c r="D92" s="7"/>
      <c r="E92" s="7"/>
      <c r="F92" s="15"/>
      <c r="G92" s="212">
        <v>824.43</v>
      </c>
      <c r="H92" s="212"/>
      <c r="I92" s="195">
        <f>1700+500</f>
        <v>2200</v>
      </c>
      <c r="J92" s="196"/>
      <c r="K92" s="212">
        <v>1023.64</v>
      </c>
      <c r="L92" s="212"/>
      <c r="M92" s="48">
        <f t="shared" si="56"/>
        <v>124.16336135269216</v>
      </c>
      <c r="N92" s="48">
        <f t="shared" si="57"/>
        <v>46.529090909090911</v>
      </c>
      <c r="O92" s="2"/>
    </row>
    <row r="93" spans="1:16" x14ac:dyDescent="0.25">
      <c r="A93" s="14">
        <v>3296</v>
      </c>
      <c r="B93" s="7" t="s">
        <v>78</v>
      </c>
      <c r="C93" s="7"/>
      <c r="D93" s="7"/>
      <c r="E93" s="7"/>
      <c r="F93" s="15"/>
      <c r="G93" s="212">
        <v>4030.99</v>
      </c>
      <c r="H93" s="212"/>
      <c r="I93" s="195"/>
      <c r="J93" s="196"/>
      <c r="K93" s="212"/>
      <c r="L93" s="212"/>
      <c r="M93" s="48">
        <f t="shared" si="56"/>
        <v>0</v>
      </c>
      <c r="N93" s="48" t="e">
        <f t="shared" si="57"/>
        <v>#DIV/0!</v>
      </c>
      <c r="O93" s="2"/>
      <c r="P93" s="35"/>
    </row>
    <row r="94" spans="1:16" x14ac:dyDescent="0.25">
      <c r="A94" s="14">
        <v>3299</v>
      </c>
      <c r="B94" s="7" t="s">
        <v>72</v>
      </c>
      <c r="C94" s="7"/>
      <c r="D94" s="7"/>
      <c r="E94" s="7"/>
      <c r="F94" s="15"/>
      <c r="G94" s="212">
        <v>3463.45</v>
      </c>
      <c r="H94" s="212"/>
      <c r="I94" s="195">
        <f>1684.65+600+997.11+5506</f>
        <v>8787.76</v>
      </c>
      <c r="J94" s="196"/>
      <c r="K94" s="212">
        <v>3695.91</v>
      </c>
      <c r="L94" s="212"/>
      <c r="M94" s="48">
        <f t="shared" si="56"/>
        <v>106.71180470340266</v>
      </c>
      <c r="N94" s="48">
        <f t="shared" si="57"/>
        <v>42.057475397598473</v>
      </c>
      <c r="O94" s="2"/>
    </row>
    <row r="95" spans="1:16" x14ac:dyDescent="0.25">
      <c r="A95" s="21">
        <v>34</v>
      </c>
      <c r="B95" s="5" t="s">
        <v>79</v>
      </c>
      <c r="C95" s="5"/>
      <c r="D95" s="5"/>
      <c r="E95" s="5"/>
      <c r="F95" s="22"/>
      <c r="G95" s="192">
        <f t="shared" ref="G95:G98" si="58">G96</f>
        <v>4398.25</v>
      </c>
      <c r="H95" s="197"/>
      <c r="I95" s="192">
        <f t="shared" ref="I95:I99" si="59">I96</f>
        <v>0</v>
      </c>
      <c r="J95" s="193"/>
      <c r="K95" s="192">
        <f t="shared" ref="K95:K99" si="60">K96</f>
        <v>0</v>
      </c>
      <c r="L95" s="193"/>
      <c r="M95" s="47">
        <f t="shared" si="56"/>
        <v>0</v>
      </c>
      <c r="N95" s="47" t="e">
        <f t="shared" si="57"/>
        <v>#DIV/0!</v>
      </c>
      <c r="O95" s="2"/>
    </row>
    <row r="96" spans="1:16" x14ac:dyDescent="0.25">
      <c r="A96" s="12">
        <v>343</v>
      </c>
      <c r="B96" s="4" t="s">
        <v>92</v>
      </c>
      <c r="C96" s="4"/>
      <c r="D96" s="4"/>
      <c r="E96" s="4"/>
      <c r="F96" s="13"/>
      <c r="G96" s="178">
        <f t="shared" si="58"/>
        <v>4398.25</v>
      </c>
      <c r="H96" s="194"/>
      <c r="I96" s="178">
        <f t="shared" si="59"/>
        <v>0</v>
      </c>
      <c r="J96" s="179"/>
      <c r="K96" s="178">
        <f t="shared" si="60"/>
        <v>0</v>
      </c>
      <c r="L96" s="179"/>
      <c r="M96" s="48">
        <f t="shared" si="56"/>
        <v>0</v>
      </c>
      <c r="N96" s="48" t="e">
        <f t="shared" si="57"/>
        <v>#DIV/0!</v>
      </c>
      <c r="O96" s="2"/>
    </row>
    <row r="97" spans="1:17" x14ac:dyDescent="0.25">
      <c r="A97" s="17">
        <v>3433</v>
      </c>
      <c r="B97" s="8" t="s">
        <v>80</v>
      </c>
      <c r="C97" s="8"/>
      <c r="D97" s="8"/>
      <c r="E97" s="8"/>
      <c r="F97" s="32"/>
      <c r="G97" s="180">
        <v>4398.25</v>
      </c>
      <c r="H97" s="181"/>
      <c r="I97" s="180"/>
      <c r="J97" s="181"/>
      <c r="K97" s="180"/>
      <c r="L97" s="181"/>
      <c r="M97" s="48">
        <f t="shared" si="56"/>
        <v>0</v>
      </c>
      <c r="N97" s="48" t="e">
        <f t="shared" si="57"/>
        <v>#DIV/0!</v>
      </c>
      <c r="O97" s="2"/>
    </row>
    <row r="98" spans="1:17" x14ac:dyDescent="0.25">
      <c r="A98" s="21">
        <v>38</v>
      </c>
      <c r="B98" s="5" t="s">
        <v>143</v>
      </c>
      <c r="C98" s="5"/>
      <c r="D98" s="5"/>
      <c r="E98" s="5"/>
      <c r="F98" s="22"/>
      <c r="G98" s="192">
        <f t="shared" si="58"/>
        <v>1427.2</v>
      </c>
      <c r="H98" s="197"/>
      <c r="I98" s="192">
        <f t="shared" si="59"/>
        <v>1426.5</v>
      </c>
      <c r="J98" s="193"/>
      <c r="K98" s="192">
        <f t="shared" si="60"/>
        <v>1426.5</v>
      </c>
      <c r="L98" s="193"/>
      <c r="M98" s="48">
        <f t="shared" si="56"/>
        <v>99.950952914798208</v>
      </c>
      <c r="N98" s="48">
        <f t="shared" ref="N98:N99" si="61">K98/I98*100</f>
        <v>100</v>
      </c>
      <c r="O98" s="2"/>
    </row>
    <row r="99" spans="1:17" x14ac:dyDescent="0.25">
      <c r="A99" s="12">
        <v>381</v>
      </c>
      <c r="B99" s="4" t="s">
        <v>32</v>
      </c>
      <c r="C99" s="4"/>
      <c r="D99" s="4"/>
      <c r="E99" s="4"/>
      <c r="F99" s="13"/>
      <c r="G99" s="178">
        <f>G100</f>
        <v>1427.2</v>
      </c>
      <c r="H99" s="194"/>
      <c r="I99" s="178">
        <f t="shared" si="59"/>
        <v>1426.5</v>
      </c>
      <c r="J99" s="194"/>
      <c r="K99" s="178">
        <f t="shared" si="60"/>
        <v>1426.5</v>
      </c>
      <c r="L99" s="194"/>
      <c r="M99" s="48">
        <f t="shared" si="56"/>
        <v>99.950952914798208</v>
      </c>
      <c r="N99" s="48">
        <f t="shared" si="61"/>
        <v>100</v>
      </c>
      <c r="O99" s="2"/>
    </row>
    <row r="100" spans="1:17" x14ac:dyDescent="0.25">
      <c r="A100" s="17">
        <v>3812</v>
      </c>
      <c r="B100" s="8" t="s">
        <v>172</v>
      </c>
      <c r="C100" s="8"/>
      <c r="D100" s="8"/>
      <c r="E100" s="8"/>
      <c r="F100" s="32"/>
      <c r="G100" s="180">
        <v>1427.2</v>
      </c>
      <c r="H100" s="181"/>
      <c r="I100" s="180">
        <v>1426.5</v>
      </c>
      <c r="J100" s="181"/>
      <c r="K100" s="180">
        <v>1426.5</v>
      </c>
      <c r="L100" s="181"/>
      <c r="M100" s="48">
        <f t="shared" si="56"/>
        <v>99.950952914798208</v>
      </c>
      <c r="N100" s="48">
        <f t="shared" ref="N100" si="62">K100/I100*100</f>
        <v>100</v>
      </c>
      <c r="O100" s="2"/>
    </row>
    <row r="101" spans="1:17" x14ac:dyDescent="0.25">
      <c r="A101" s="19">
        <v>4</v>
      </c>
      <c r="B101" s="218" t="s">
        <v>86</v>
      </c>
      <c r="C101" s="218"/>
      <c r="D101" s="218"/>
      <c r="E101" s="218"/>
      <c r="F101" s="219"/>
      <c r="G101" s="182">
        <f>G102</f>
        <v>0</v>
      </c>
      <c r="H101" s="183"/>
      <c r="I101" s="182">
        <f t="shared" ref="I101" si="63">I102</f>
        <v>9000</v>
      </c>
      <c r="J101" s="183"/>
      <c r="K101" s="182">
        <f t="shared" ref="K101" si="64">K102</f>
        <v>1493.13</v>
      </c>
      <c r="L101" s="183"/>
      <c r="M101" s="50" t="e">
        <f t="shared" si="56"/>
        <v>#DIV/0!</v>
      </c>
      <c r="N101" s="50">
        <f>K101/I101*100</f>
        <v>16.590333333333334</v>
      </c>
      <c r="O101" s="2"/>
    </row>
    <row r="102" spans="1:17" x14ac:dyDescent="0.25">
      <c r="A102" s="21">
        <v>42</v>
      </c>
      <c r="B102" s="5" t="s">
        <v>81</v>
      </c>
      <c r="C102" s="5"/>
      <c r="D102" s="5"/>
      <c r="E102" s="5"/>
      <c r="F102" s="22"/>
      <c r="G102" s="192">
        <f>G103+G106</f>
        <v>0</v>
      </c>
      <c r="H102" s="193"/>
      <c r="I102" s="192">
        <f>I103+I106</f>
        <v>9000</v>
      </c>
      <c r="J102" s="193"/>
      <c r="K102" s="192">
        <f t="shared" ref="K102" si="65">K103+K106</f>
        <v>1493.13</v>
      </c>
      <c r="L102" s="193"/>
      <c r="M102" s="47" t="e">
        <f t="shared" si="56"/>
        <v>#DIV/0!</v>
      </c>
      <c r="N102" s="47">
        <f t="shared" ref="N102:N107" si="66">K102/I102*100</f>
        <v>16.590333333333334</v>
      </c>
      <c r="O102" s="2"/>
    </row>
    <row r="103" spans="1:17" x14ac:dyDescent="0.25">
      <c r="A103" s="12">
        <v>422</v>
      </c>
      <c r="B103" s="4" t="s">
        <v>82</v>
      </c>
      <c r="C103" s="4"/>
      <c r="D103" s="4"/>
      <c r="E103" s="4"/>
      <c r="F103" s="13"/>
      <c r="G103" s="178">
        <f>G104+G105</f>
        <v>0</v>
      </c>
      <c r="H103" s="179"/>
      <c r="I103" s="178">
        <f t="shared" ref="I103" si="67">I104+I105</f>
        <v>7000</v>
      </c>
      <c r="J103" s="179"/>
      <c r="K103" s="178">
        <f t="shared" ref="K103" si="68">K104+K105</f>
        <v>1493.13</v>
      </c>
      <c r="L103" s="179"/>
      <c r="M103" s="48" t="e">
        <f t="shared" si="56"/>
        <v>#DIV/0!</v>
      </c>
      <c r="N103" s="48">
        <f t="shared" si="66"/>
        <v>21.330428571428573</v>
      </c>
      <c r="O103" s="2"/>
    </row>
    <row r="104" spans="1:17" x14ac:dyDescent="0.25">
      <c r="A104" s="14">
        <v>4221</v>
      </c>
      <c r="B104" s="7" t="s">
        <v>93</v>
      </c>
      <c r="C104" s="7"/>
      <c r="D104" s="7"/>
      <c r="E104" s="7"/>
      <c r="F104" s="15"/>
      <c r="G104" s="195"/>
      <c r="H104" s="196"/>
      <c r="I104" s="195">
        <v>3000</v>
      </c>
      <c r="J104" s="196"/>
      <c r="K104" s="195"/>
      <c r="L104" s="196"/>
      <c r="M104" s="48" t="e">
        <f t="shared" si="56"/>
        <v>#DIV/0!</v>
      </c>
      <c r="N104" s="48">
        <f t="shared" si="66"/>
        <v>0</v>
      </c>
      <c r="O104" s="2"/>
    </row>
    <row r="105" spans="1:17" x14ac:dyDescent="0.25">
      <c r="A105" s="14">
        <v>4227</v>
      </c>
      <c r="B105" s="7" t="s">
        <v>83</v>
      </c>
      <c r="C105" s="7"/>
      <c r="D105" s="7"/>
      <c r="E105" s="7"/>
      <c r="F105" s="15"/>
      <c r="G105" s="195"/>
      <c r="H105" s="196"/>
      <c r="I105" s="195">
        <v>4000</v>
      </c>
      <c r="J105" s="196"/>
      <c r="K105" s="195">
        <v>1493.13</v>
      </c>
      <c r="L105" s="196"/>
      <c r="M105" s="48" t="e">
        <f t="shared" si="56"/>
        <v>#DIV/0!</v>
      </c>
      <c r="N105" s="48">
        <f t="shared" si="66"/>
        <v>37.328250000000004</v>
      </c>
      <c r="O105" s="2"/>
    </row>
    <row r="106" spans="1:17" x14ac:dyDescent="0.25">
      <c r="A106" s="12">
        <v>424</v>
      </c>
      <c r="B106" s="4" t="s">
        <v>84</v>
      </c>
      <c r="C106" s="4"/>
      <c r="D106" s="4"/>
      <c r="E106" s="4"/>
      <c r="F106" s="13"/>
      <c r="G106" s="178">
        <f t="shared" ref="G106" si="69">G107</f>
        <v>0</v>
      </c>
      <c r="H106" s="179"/>
      <c r="I106" s="178">
        <f t="shared" ref="I106" si="70">I107</f>
        <v>2000</v>
      </c>
      <c r="J106" s="179"/>
      <c r="K106" s="178">
        <f t="shared" ref="K106" si="71">K107</f>
        <v>0</v>
      </c>
      <c r="L106" s="179"/>
      <c r="M106" s="48" t="e">
        <f t="shared" si="56"/>
        <v>#DIV/0!</v>
      </c>
      <c r="N106" s="48">
        <f t="shared" si="66"/>
        <v>0</v>
      </c>
      <c r="O106" s="2"/>
    </row>
    <row r="107" spans="1:17" ht="15.75" thickBot="1" x14ac:dyDescent="0.3">
      <c r="A107" s="14">
        <v>4241</v>
      </c>
      <c r="B107" s="7" t="s">
        <v>85</v>
      </c>
      <c r="C107" s="7"/>
      <c r="D107" s="7"/>
      <c r="E107" s="7"/>
      <c r="F107" s="15"/>
      <c r="G107" s="195"/>
      <c r="H107" s="196"/>
      <c r="I107" s="195">
        <v>2000</v>
      </c>
      <c r="J107" s="196"/>
      <c r="K107" s="195"/>
      <c r="L107" s="196"/>
      <c r="M107" s="48" t="e">
        <f t="shared" si="56"/>
        <v>#DIV/0!</v>
      </c>
      <c r="N107" s="48">
        <f t="shared" si="66"/>
        <v>0</v>
      </c>
      <c r="O107" s="2"/>
    </row>
    <row r="108" spans="1:17" ht="15.75" thickBot="1" x14ac:dyDescent="0.3">
      <c r="A108" s="214" t="s">
        <v>46</v>
      </c>
      <c r="B108" s="214" t="s">
        <v>46</v>
      </c>
      <c r="C108" s="214"/>
      <c r="D108" s="214"/>
      <c r="E108" s="214"/>
      <c r="F108" s="214"/>
      <c r="G108" s="215">
        <f>G54+G101</f>
        <v>916085.07999999984</v>
      </c>
      <c r="H108" s="215"/>
      <c r="I108" s="215">
        <f>I54+I101</f>
        <v>2226587.7599999998</v>
      </c>
      <c r="J108" s="215"/>
      <c r="K108" s="215">
        <f>K54+K101</f>
        <v>1075455.3699999999</v>
      </c>
      <c r="L108" s="215"/>
      <c r="M108" s="63">
        <f t="shared" si="56"/>
        <v>117.39688741574091</v>
      </c>
      <c r="N108" s="63">
        <f>K108/I108*100</f>
        <v>48.300605496906172</v>
      </c>
      <c r="O108" s="2"/>
    </row>
    <row r="109" spans="1:1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x14ac:dyDescent="0.25">
      <c r="O110" s="2"/>
      <c r="Q110" s="35"/>
    </row>
    <row r="111" spans="1:17" x14ac:dyDescent="0.25">
      <c r="I111" s="35"/>
    </row>
    <row r="112" spans="1:17" x14ac:dyDescent="0.25">
      <c r="Q112" s="35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304">
    <mergeCell ref="A5:N5"/>
    <mergeCell ref="A7:N7"/>
    <mergeCell ref="I54:J54"/>
    <mergeCell ref="I44:J45"/>
    <mergeCell ref="I13:J14"/>
    <mergeCell ref="A11:F11"/>
    <mergeCell ref="A9:F10"/>
    <mergeCell ref="G12:H12"/>
    <mergeCell ref="B42:F43"/>
    <mergeCell ref="B39:F40"/>
    <mergeCell ref="B35:F36"/>
    <mergeCell ref="B29:F30"/>
    <mergeCell ref="B12:F12"/>
    <mergeCell ref="B13:F14"/>
    <mergeCell ref="B15:F16"/>
    <mergeCell ref="B17:F18"/>
    <mergeCell ref="B19:F20"/>
    <mergeCell ref="B44:F45"/>
    <mergeCell ref="B46:F47"/>
    <mergeCell ref="B23:F24"/>
    <mergeCell ref="G51:H51"/>
    <mergeCell ref="G11:H11"/>
    <mergeCell ref="G13:H14"/>
    <mergeCell ref="G42:H43"/>
    <mergeCell ref="G44:H45"/>
    <mergeCell ref="G46:H47"/>
    <mergeCell ref="G21:H21"/>
    <mergeCell ref="G22:H22"/>
    <mergeCell ref="G31:H31"/>
    <mergeCell ref="G32:H32"/>
    <mergeCell ref="G37:H37"/>
    <mergeCell ref="G38:H38"/>
    <mergeCell ref="G15:H16"/>
    <mergeCell ref="G17:H18"/>
    <mergeCell ref="G19:H20"/>
    <mergeCell ref="G29:H30"/>
    <mergeCell ref="G35:H36"/>
    <mergeCell ref="G39:H40"/>
    <mergeCell ref="G23:H24"/>
    <mergeCell ref="I11:J11"/>
    <mergeCell ref="K11:L11"/>
    <mergeCell ref="G9:H10"/>
    <mergeCell ref="I9:J10"/>
    <mergeCell ref="K9:L10"/>
    <mergeCell ref="G41:H41"/>
    <mergeCell ref="G48:H48"/>
    <mergeCell ref="G49:H49"/>
    <mergeCell ref="G50:H50"/>
    <mergeCell ref="I17:J18"/>
    <mergeCell ref="K17:L18"/>
    <mergeCell ref="I19:J20"/>
    <mergeCell ref="K19:L20"/>
    <mergeCell ref="I15:J16"/>
    <mergeCell ref="K15:L16"/>
    <mergeCell ref="K13:L14"/>
    <mergeCell ref="K32:L32"/>
    <mergeCell ref="I35:J36"/>
    <mergeCell ref="K35:L36"/>
    <mergeCell ref="I21:J21"/>
    <mergeCell ref="K21:L21"/>
    <mergeCell ref="I22:J22"/>
    <mergeCell ref="K22:L22"/>
    <mergeCell ref="K12:L12"/>
    <mergeCell ref="I51:J51"/>
    <mergeCell ref="K51:L51"/>
    <mergeCell ref="I48:J48"/>
    <mergeCell ref="K48:L48"/>
    <mergeCell ref="I49:J49"/>
    <mergeCell ref="K49:L49"/>
    <mergeCell ref="I46:J47"/>
    <mergeCell ref="K46:L47"/>
    <mergeCell ref="I23:J24"/>
    <mergeCell ref="K23:L24"/>
    <mergeCell ref="M13:M14"/>
    <mergeCell ref="N13:N14"/>
    <mergeCell ref="M15:M16"/>
    <mergeCell ref="M17:M18"/>
    <mergeCell ref="M19:M20"/>
    <mergeCell ref="M29:M30"/>
    <mergeCell ref="M35:M36"/>
    <mergeCell ref="I50:J50"/>
    <mergeCell ref="K50:L50"/>
    <mergeCell ref="I42:J43"/>
    <mergeCell ref="K42:L43"/>
    <mergeCell ref="K44:L45"/>
    <mergeCell ref="I39:J40"/>
    <mergeCell ref="K39:L40"/>
    <mergeCell ref="I41:J41"/>
    <mergeCell ref="K41:L41"/>
    <mergeCell ref="M39:M40"/>
    <mergeCell ref="I37:J37"/>
    <mergeCell ref="K37:L37"/>
    <mergeCell ref="I38:J38"/>
    <mergeCell ref="K38:L38"/>
    <mergeCell ref="I32:J32"/>
    <mergeCell ref="M27:M28"/>
    <mergeCell ref="N25:N26"/>
    <mergeCell ref="B54:F54"/>
    <mergeCell ref="G54:H54"/>
    <mergeCell ref="K54:L54"/>
    <mergeCell ref="N42:N43"/>
    <mergeCell ref="N44:N45"/>
    <mergeCell ref="N46:N47"/>
    <mergeCell ref="I12:J12"/>
    <mergeCell ref="A52:F52"/>
    <mergeCell ref="G52:H52"/>
    <mergeCell ref="I52:J52"/>
    <mergeCell ref="K52:L52"/>
    <mergeCell ref="M42:M43"/>
    <mergeCell ref="M44:M45"/>
    <mergeCell ref="M46:M47"/>
    <mergeCell ref="N15:N16"/>
    <mergeCell ref="N17:N18"/>
    <mergeCell ref="N19:N20"/>
    <mergeCell ref="N29:N30"/>
    <mergeCell ref="N35:N36"/>
    <mergeCell ref="N39:N40"/>
    <mergeCell ref="G25:H26"/>
    <mergeCell ref="I25:J26"/>
    <mergeCell ref="K25:L26"/>
    <mergeCell ref="M25:M26"/>
    <mergeCell ref="A108:F108"/>
    <mergeCell ref="G108:H108"/>
    <mergeCell ref="I108:J108"/>
    <mergeCell ref="K108:L108"/>
    <mergeCell ref="G55:H55"/>
    <mergeCell ref="G56:H56"/>
    <mergeCell ref="I56:J56"/>
    <mergeCell ref="K56:L56"/>
    <mergeCell ref="B87:F88"/>
    <mergeCell ref="G57:H57"/>
    <mergeCell ref="I57:J57"/>
    <mergeCell ref="K57:L57"/>
    <mergeCell ref="G58:H58"/>
    <mergeCell ref="I58:J58"/>
    <mergeCell ref="K58:L58"/>
    <mergeCell ref="G59:H59"/>
    <mergeCell ref="I59:J59"/>
    <mergeCell ref="K59:L59"/>
    <mergeCell ref="G60:H60"/>
    <mergeCell ref="I60:J60"/>
    <mergeCell ref="K60:L60"/>
    <mergeCell ref="B101:F101"/>
    <mergeCell ref="G64:H64"/>
    <mergeCell ref="I64:J64"/>
    <mergeCell ref="K64:L64"/>
    <mergeCell ref="G65:H65"/>
    <mergeCell ref="I65:J65"/>
    <mergeCell ref="K65:L65"/>
    <mergeCell ref="G61:H61"/>
    <mergeCell ref="I61:J61"/>
    <mergeCell ref="K61:L61"/>
    <mergeCell ref="G63:H63"/>
    <mergeCell ref="I63:J63"/>
    <mergeCell ref="K63:L63"/>
    <mergeCell ref="G62:H62"/>
    <mergeCell ref="I62:J62"/>
    <mergeCell ref="K62:L62"/>
    <mergeCell ref="G69:H69"/>
    <mergeCell ref="I69:J69"/>
    <mergeCell ref="K69:L69"/>
    <mergeCell ref="G70:H70"/>
    <mergeCell ref="I70:J70"/>
    <mergeCell ref="K70:L70"/>
    <mergeCell ref="G66:H66"/>
    <mergeCell ref="I66:J66"/>
    <mergeCell ref="K66:L66"/>
    <mergeCell ref="G67:H67"/>
    <mergeCell ref="I67:J67"/>
    <mergeCell ref="K67:L67"/>
    <mergeCell ref="G73:H73"/>
    <mergeCell ref="I73:J73"/>
    <mergeCell ref="K73:L73"/>
    <mergeCell ref="G74:H74"/>
    <mergeCell ref="I74:J74"/>
    <mergeCell ref="K74:L74"/>
    <mergeCell ref="G71:H71"/>
    <mergeCell ref="I71:J71"/>
    <mergeCell ref="K71:L71"/>
    <mergeCell ref="G72:H72"/>
    <mergeCell ref="I72:J72"/>
    <mergeCell ref="K72:L72"/>
    <mergeCell ref="G77:H77"/>
    <mergeCell ref="I77:J77"/>
    <mergeCell ref="K77:L77"/>
    <mergeCell ref="G78:H78"/>
    <mergeCell ref="I78:J78"/>
    <mergeCell ref="K78:L78"/>
    <mergeCell ref="G75:H75"/>
    <mergeCell ref="I75:J75"/>
    <mergeCell ref="K75:L75"/>
    <mergeCell ref="G76:H76"/>
    <mergeCell ref="I76:J76"/>
    <mergeCell ref="K76:L76"/>
    <mergeCell ref="G82:H82"/>
    <mergeCell ref="I82:J82"/>
    <mergeCell ref="K82:L82"/>
    <mergeCell ref="G83:H83"/>
    <mergeCell ref="I83:J83"/>
    <mergeCell ref="K83:L83"/>
    <mergeCell ref="G80:H80"/>
    <mergeCell ref="I80:J80"/>
    <mergeCell ref="K80:L80"/>
    <mergeCell ref="G81:H81"/>
    <mergeCell ref="I81:J81"/>
    <mergeCell ref="K81:L81"/>
    <mergeCell ref="G89:H89"/>
    <mergeCell ref="I89:J89"/>
    <mergeCell ref="K89:L89"/>
    <mergeCell ref="G86:H86"/>
    <mergeCell ref="I86:J86"/>
    <mergeCell ref="K86:L86"/>
    <mergeCell ref="G84:H84"/>
    <mergeCell ref="I84:J84"/>
    <mergeCell ref="K84:L84"/>
    <mergeCell ref="G85:H85"/>
    <mergeCell ref="I85:J85"/>
    <mergeCell ref="K85:L85"/>
    <mergeCell ref="I95:J95"/>
    <mergeCell ref="K95:L95"/>
    <mergeCell ref="G92:H92"/>
    <mergeCell ref="I92:J92"/>
    <mergeCell ref="K92:L92"/>
    <mergeCell ref="G93:H93"/>
    <mergeCell ref="I93:J93"/>
    <mergeCell ref="K93:L93"/>
    <mergeCell ref="G90:H90"/>
    <mergeCell ref="I90:J90"/>
    <mergeCell ref="K90:L90"/>
    <mergeCell ref="G91:H91"/>
    <mergeCell ref="I91:J91"/>
    <mergeCell ref="K91:L91"/>
    <mergeCell ref="I97:J97"/>
    <mergeCell ref="K97:L97"/>
    <mergeCell ref="A6:N6"/>
    <mergeCell ref="K79:L79"/>
    <mergeCell ref="G87:H88"/>
    <mergeCell ref="I87:J88"/>
    <mergeCell ref="K87:L88"/>
    <mergeCell ref="M87:M88"/>
    <mergeCell ref="N87:N88"/>
    <mergeCell ref="M23:M24"/>
    <mergeCell ref="N23:N24"/>
    <mergeCell ref="B27:F28"/>
    <mergeCell ref="G27:H28"/>
    <mergeCell ref="I27:J28"/>
    <mergeCell ref="K27:L28"/>
    <mergeCell ref="B33:F34"/>
    <mergeCell ref="G33:H34"/>
    <mergeCell ref="I33:J34"/>
    <mergeCell ref="K33:L34"/>
    <mergeCell ref="B25:F26"/>
    <mergeCell ref="G94:H94"/>
    <mergeCell ref="I94:J94"/>
    <mergeCell ref="K94:L94"/>
    <mergeCell ref="G95:H95"/>
    <mergeCell ref="G107:H107"/>
    <mergeCell ref="I107:J107"/>
    <mergeCell ref="K107:L107"/>
    <mergeCell ref="I55:J55"/>
    <mergeCell ref="K55:L55"/>
    <mergeCell ref="G68:H68"/>
    <mergeCell ref="I68:J68"/>
    <mergeCell ref="K68:L68"/>
    <mergeCell ref="G79:H79"/>
    <mergeCell ref="I79:J79"/>
    <mergeCell ref="G105:H105"/>
    <mergeCell ref="I105:J105"/>
    <mergeCell ref="K105:L105"/>
    <mergeCell ref="G106:H106"/>
    <mergeCell ref="I106:J106"/>
    <mergeCell ref="K106:L106"/>
    <mergeCell ref="G98:H98"/>
    <mergeCell ref="G99:H99"/>
    <mergeCell ref="G104:H104"/>
    <mergeCell ref="I104:J104"/>
    <mergeCell ref="K104:L104"/>
    <mergeCell ref="G102:H102"/>
    <mergeCell ref="G103:H103"/>
    <mergeCell ref="I103:J103"/>
    <mergeCell ref="K103:L103"/>
    <mergeCell ref="G100:H100"/>
    <mergeCell ref="I100:J100"/>
    <mergeCell ref="K100:L100"/>
    <mergeCell ref="G101:H101"/>
    <mergeCell ref="N27:N28"/>
    <mergeCell ref="I29:J30"/>
    <mergeCell ref="K29:L30"/>
    <mergeCell ref="I31:J31"/>
    <mergeCell ref="K31:L31"/>
    <mergeCell ref="M33:M34"/>
    <mergeCell ref="N33:N34"/>
    <mergeCell ref="I101:J101"/>
    <mergeCell ref="I102:J102"/>
    <mergeCell ref="K101:L101"/>
    <mergeCell ref="I98:J98"/>
    <mergeCell ref="K98:L98"/>
    <mergeCell ref="I99:J99"/>
    <mergeCell ref="K99:L99"/>
    <mergeCell ref="K102:L102"/>
    <mergeCell ref="G96:H96"/>
    <mergeCell ref="I96:J96"/>
    <mergeCell ref="K96:L96"/>
    <mergeCell ref="G97:H97"/>
  </mergeCells>
  <pageMargins left="0.7" right="0.7" top="0.75" bottom="0.75" header="0.3" footer="0.3"/>
  <pageSetup paperSize="9" scale="59" orientation="portrait" r:id="rId2"/>
  <rowBreaks count="1" manualBreakCount="1">
    <brk id="53" max="16383" man="1"/>
  </rowBreaks>
  <ignoredErrors>
    <ignoredError sqref="I57" formula="1"/>
    <ignoredError sqref="M19:N38 N62 M74 M87:N108 N39:N4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Normal="100" workbookViewId="0"/>
  </sheetViews>
  <sheetFormatPr defaultRowHeight="15" x14ac:dyDescent="0.25"/>
  <cols>
    <col min="1" max="12" width="8.85546875" customWidth="1"/>
    <col min="14" max="14" width="12.7109375" bestFit="1" customWidth="1"/>
    <col min="16" max="16" width="10.140625" bestFit="1" customWidth="1"/>
  </cols>
  <sheetData>
    <row r="1" spans="1:16" x14ac:dyDescent="0.25">
      <c r="A1" s="1" t="s">
        <v>18</v>
      </c>
    </row>
    <row r="2" spans="1:16" x14ac:dyDescent="0.25">
      <c r="A2" t="s">
        <v>16</v>
      </c>
    </row>
    <row r="3" spans="1:16" x14ac:dyDescent="0.25">
      <c r="A3" t="s">
        <v>17</v>
      </c>
    </row>
    <row r="5" spans="1:16" x14ac:dyDescent="0.25">
      <c r="A5" s="115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6" x14ac:dyDescent="0.25">
      <c r="A6" s="115" t="s">
        <v>168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91"/>
      <c r="N6" s="91"/>
    </row>
    <row r="7" spans="1:16" x14ac:dyDescent="0.25">
      <c r="A7" s="115" t="s">
        <v>189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6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6" ht="15.75" thickBot="1" x14ac:dyDescent="0.3">
      <c r="A9" s="1" t="s">
        <v>132</v>
      </c>
    </row>
    <row r="10" spans="1:16" ht="15" customHeight="1" x14ac:dyDescent="0.25">
      <c r="A10" s="267" t="s">
        <v>158</v>
      </c>
      <c r="B10" s="268"/>
      <c r="C10" s="268"/>
      <c r="D10" s="268"/>
      <c r="E10" s="242" t="s">
        <v>146</v>
      </c>
      <c r="F10" s="243"/>
      <c r="G10" s="242" t="s">
        <v>193</v>
      </c>
      <c r="H10" s="243"/>
      <c r="I10" s="170" t="s">
        <v>186</v>
      </c>
      <c r="J10" s="170"/>
      <c r="K10" s="25" t="s">
        <v>43</v>
      </c>
      <c r="L10" s="25" t="s">
        <v>43</v>
      </c>
    </row>
    <row r="11" spans="1:16" x14ac:dyDescent="0.25">
      <c r="A11" s="36" t="s">
        <v>133</v>
      </c>
      <c r="B11" s="269" t="s">
        <v>134</v>
      </c>
      <c r="C11" s="269"/>
      <c r="D11" s="269"/>
      <c r="E11" s="244"/>
      <c r="F11" s="245"/>
      <c r="G11" s="244"/>
      <c r="H11" s="245"/>
      <c r="I11" s="171"/>
      <c r="J11" s="171"/>
      <c r="K11" s="28" t="s">
        <v>192</v>
      </c>
      <c r="L11" s="26" t="s">
        <v>165</v>
      </c>
    </row>
    <row r="12" spans="1:16" ht="15.75" thickBot="1" x14ac:dyDescent="0.3">
      <c r="A12" s="240">
        <v>1</v>
      </c>
      <c r="B12" s="241"/>
      <c r="C12" s="241"/>
      <c r="D12" s="241"/>
      <c r="E12" s="240">
        <v>2</v>
      </c>
      <c r="F12" s="241"/>
      <c r="G12" s="240">
        <v>3</v>
      </c>
      <c r="H12" s="241"/>
      <c r="I12" s="240">
        <v>4</v>
      </c>
      <c r="J12" s="241"/>
      <c r="K12" s="27">
        <v>5</v>
      </c>
      <c r="L12" s="27">
        <v>6</v>
      </c>
    </row>
    <row r="13" spans="1:16" x14ac:dyDescent="0.25">
      <c r="A13" s="96">
        <v>1</v>
      </c>
      <c r="B13" s="97" t="s">
        <v>123</v>
      </c>
      <c r="C13" s="97"/>
      <c r="D13" s="97"/>
      <c r="E13" s="270">
        <f>E14+E15+E16</f>
        <v>15212</v>
      </c>
      <c r="F13" s="271"/>
      <c r="G13" s="270">
        <f t="shared" ref="G13" si="0">G14+G15+G16</f>
        <v>22979.640000000003</v>
      </c>
      <c r="H13" s="271"/>
      <c r="I13" s="270">
        <f t="shared" ref="I13" si="1">I14+I15+I16</f>
        <v>22379.63</v>
      </c>
      <c r="J13" s="271"/>
      <c r="K13" s="47">
        <f t="shared" ref="K13:K28" si="2">I13/E13*100</f>
        <v>147.1182618985012</v>
      </c>
      <c r="L13" s="47">
        <f>I13/G13*100</f>
        <v>97.388949522272753</v>
      </c>
    </row>
    <row r="14" spans="1:16" x14ac:dyDescent="0.25">
      <c r="A14" s="12">
        <v>11</v>
      </c>
      <c r="B14" s="4" t="s">
        <v>123</v>
      </c>
      <c r="C14" s="4"/>
      <c r="D14" s="4"/>
      <c r="E14" s="108">
        <v>9591.8799999999992</v>
      </c>
      <c r="F14" s="109"/>
      <c r="G14" s="265">
        <f>4400+730.02+14274.91+480.82+100+79.34+142.2</f>
        <v>20207.29</v>
      </c>
      <c r="H14" s="266"/>
      <c r="I14" s="108">
        <v>19607.28</v>
      </c>
      <c r="J14" s="109"/>
      <c r="K14" s="48">
        <f t="shared" si="2"/>
        <v>204.41540136031728</v>
      </c>
      <c r="L14" s="48">
        <f>I14/G14*100</f>
        <v>97.030725050217015</v>
      </c>
      <c r="N14" s="35"/>
      <c r="O14" s="35"/>
      <c r="P14" s="35"/>
    </row>
    <row r="15" spans="1:16" x14ac:dyDescent="0.25">
      <c r="A15" s="12">
        <v>12</v>
      </c>
      <c r="B15" s="4" t="s">
        <v>124</v>
      </c>
      <c r="C15" s="4"/>
      <c r="D15" s="4"/>
      <c r="E15" s="108"/>
      <c r="F15" s="109"/>
      <c r="G15" s="108">
        <f>1874.47+309.29</f>
        <v>2183.7600000000002</v>
      </c>
      <c r="H15" s="109"/>
      <c r="I15" s="108">
        <f>309.29+1874.47</f>
        <v>2183.7600000000002</v>
      </c>
      <c r="J15" s="109"/>
      <c r="K15" s="48" t="e">
        <f t="shared" si="2"/>
        <v>#DIV/0!</v>
      </c>
      <c r="L15" s="48">
        <f>I15/G15*100</f>
        <v>100</v>
      </c>
      <c r="N15" s="35"/>
      <c r="O15" s="35"/>
      <c r="P15" s="35"/>
    </row>
    <row r="16" spans="1:16" x14ac:dyDescent="0.25">
      <c r="A16" s="12">
        <v>19</v>
      </c>
      <c r="B16" s="4" t="s">
        <v>125</v>
      </c>
      <c r="C16" s="4"/>
      <c r="D16" s="4"/>
      <c r="E16" s="108">
        <v>5620.12</v>
      </c>
      <c r="F16" s="109"/>
      <c r="G16" s="108">
        <f>505.23+83.36</f>
        <v>588.59</v>
      </c>
      <c r="H16" s="109"/>
      <c r="I16" s="108">
        <v>588.59</v>
      </c>
      <c r="J16" s="109"/>
      <c r="K16" s="48">
        <f t="shared" si="2"/>
        <v>10.472908051785373</v>
      </c>
      <c r="L16" s="48">
        <f>I16/G16*100</f>
        <v>100</v>
      </c>
      <c r="N16" s="35"/>
      <c r="O16" s="35"/>
      <c r="P16" s="35"/>
    </row>
    <row r="17" spans="1:16" x14ac:dyDescent="0.25">
      <c r="A17" s="21">
        <v>3</v>
      </c>
      <c r="B17" s="5" t="s">
        <v>174</v>
      </c>
      <c r="C17" s="5"/>
      <c r="D17" s="5"/>
      <c r="E17" s="263">
        <f>E18</f>
        <v>3478.09</v>
      </c>
      <c r="F17" s="264"/>
      <c r="G17" s="263">
        <f t="shared" ref="G17" si="3">G18</f>
        <v>3100</v>
      </c>
      <c r="H17" s="264"/>
      <c r="I17" s="263">
        <f t="shared" ref="I17" si="4">I18</f>
        <v>2392.4</v>
      </c>
      <c r="J17" s="264"/>
      <c r="K17" s="47">
        <f t="shared" si="2"/>
        <v>68.784879057183673</v>
      </c>
      <c r="L17" s="47">
        <f t="shared" ref="L17" si="5">I17/G17*100</f>
        <v>77.174193548387109</v>
      </c>
      <c r="N17" s="35"/>
      <c r="O17" s="35"/>
      <c r="P17" s="35"/>
    </row>
    <row r="18" spans="1:16" x14ac:dyDescent="0.25">
      <c r="A18" s="12">
        <v>31</v>
      </c>
      <c r="B18" s="4" t="s">
        <v>126</v>
      </c>
      <c r="C18" s="4"/>
      <c r="D18" s="4"/>
      <c r="E18" s="108">
        <v>3478.09</v>
      </c>
      <c r="F18" s="109"/>
      <c r="G18" s="108">
        <v>3100</v>
      </c>
      <c r="H18" s="109"/>
      <c r="I18" s="108">
        <v>2392.4</v>
      </c>
      <c r="J18" s="109"/>
      <c r="K18" s="48">
        <f t="shared" si="2"/>
        <v>68.784879057183673</v>
      </c>
      <c r="L18" s="48">
        <f t="shared" ref="L18:L28" si="6">I18/G18*100</f>
        <v>77.174193548387109</v>
      </c>
      <c r="N18" s="35"/>
    </row>
    <row r="19" spans="1:16" x14ac:dyDescent="0.25">
      <c r="A19" s="21">
        <v>4</v>
      </c>
      <c r="B19" s="5" t="s">
        <v>121</v>
      </c>
      <c r="C19" s="5"/>
      <c r="D19" s="5"/>
      <c r="E19" s="263">
        <f>E20+E21+E22</f>
        <v>119480.98</v>
      </c>
      <c r="F19" s="264"/>
      <c r="G19" s="263">
        <f t="shared" ref="G19" si="7">G20+G21+G22</f>
        <v>176961.86</v>
      </c>
      <c r="H19" s="264"/>
      <c r="I19" s="263">
        <f t="shared" ref="I19" si="8">I20+I21+I22</f>
        <v>96887.74</v>
      </c>
      <c r="J19" s="264"/>
      <c r="K19" s="47">
        <f t="shared" si="2"/>
        <v>81.090513318521502</v>
      </c>
      <c r="L19" s="47">
        <f t="shared" ref="L19" si="9">I19/G19*100</f>
        <v>54.750633837144349</v>
      </c>
      <c r="N19" s="35"/>
    </row>
    <row r="20" spans="1:16" x14ac:dyDescent="0.25">
      <c r="A20" s="12">
        <v>41</v>
      </c>
      <c r="B20" s="4" t="s">
        <v>121</v>
      </c>
      <c r="C20" s="4"/>
      <c r="D20" s="4"/>
      <c r="E20" s="108">
        <v>573.97</v>
      </c>
      <c r="F20" s="109"/>
      <c r="G20" s="108">
        <v>600</v>
      </c>
      <c r="H20" s="109"/>
      <c r="I20" s="108">
        <v>911</v>
      </c>
      <c r="J20" s="109"/>
      <c r="K20" s="48">
        <f t="shared" si="2"/>
        <v>158.71909681690678</v>
      </c>
      <c r="L20" s="48">
        <f t="shared" si="6"/>
        <v>151.83333333333334</v>
      </c>
      <c r="N20" s="35"/>
      <c r="O20" s="35"/>
      <c r="P20" s="35"/>
    </row>
    <row r="21" spans="1:16" x14ac:dyDescent="0.25">
      <c r="A21" s="12">
        <v>42</v>
      </c>
      <c r="B21" s="4" t="s">
        <v>127</v>
      </c>
      <c r="C21" s="4"/>
      <c r="D21" s="4"/>
      <c r="E21" s="108">
        <v>29933.95</v>
      </c>
      <c r="F21" s="109"/>
      <c r="G21" s="108">
        <v>15497.11</v>
      </c>
      <c r="H21" s="109"/>
      <c r="I21" s="108">
        <v>15497.11</v>
      </c>
      <c r="J21" s="109"/>
      <c r="K21" s="48">
        <f t="shared" si="2"/>
        <v>51.771015853236882</v>
      </c>
      <c r="L21" s="48">
        <f t="shared" si="6"/>
        <v>100</v>
      </c>
      <c r="N21" s="35"/>
      <c r="O21" s="35"/>
      <c r="P21" s="35"/>
    </row>
    <row r="22" spans="1:16" x14ac:dyDescent="0.25">
      <c r="A22" s="12">
        <v>45</v>
      </c>
      <c r="B22" s="4" t="s">
        <v>128</v>
      </c>
      <c r="C22" s="4"/>
      <c r="D22" s="4"/>
      <c r="E22" s="108">
        <v>88973.06</v>
      </c>
      <c r="F22" s="109"/>
      <c r="G22" s="108">
        <v>160864.75</v>
      </c>
      <c r="H22" s="109"/>
      <c r="I22" s="108">
        <v>80479.63</v>
      </c>
      <c r="J22" s="109"/>
      <c r="K22" s="48">
        <f t="shared" si="2"/>
        <v>90.453930661708171</v>
      </c>
      <c r="L22" s="48">
        <f t="shared" si="6"/>
        <v>50.029375609013158</v>
      </c>
      <c r="N22" s="35"/>
    </row>
    <row r="23" spans="1:16" x14ac:dyDescent="0.25">
      <c r="A23" s="21">
        <v>5</v>
      </c>
      <c r="B23" s="5" t="s">
        <v>175</v>
      </c>
      <c r="C23" s="5"/>
      <c r="D23" s="5"/>
      <c r="E23" s="263">
        <f t="shared" ref="E23" si="10">E24+E25</f>
        <v>787999.4</v>
      </c>
      <c r="F23" s="264"/>
      <c r="G23" s="263">
        <f t="shared" ref="G23" si="11">G24+G25</f>
        <v>2023546.26</v>
      </c>
      <c r="H23" s="264"/>
      <c r="I23" s="263">
        <f t="shared" ref="I23" si="12">I24+I25</f>
        <v>972190.4</v>
      </c>
      <c r="J23" s="264"/>
      <c r="K23" s="47">
        <f t="shared" si="2"/>
        <v>123.37451018363718</v>
      </c>
      <c r="L23" s="47">
        <f t="shared" ref="L23" si="13">I23/G23*100</f>
        <v>48.04389300198158</v>
      </c>
      <c r="N23" s="35"/>
    </row>
    <row r="24" spans="1:16" x14ac:dyDescent="0.25">
      <c r="A24" s="12">
        <v>51</v>
      </c>
      <c r="B24" s="4" t="s">
        <v>129</v>
      </c>
      <c r="C24" s="4"/>
      <c r="D24" s="4"/>
      <c r="E24" s="108">
        <v>785557.14</v>
      </c>
      <c r="F24" s="109"/>
      <c r="G24" s="108">
        <f>1991700+21730+1000+1426.5+309.29</f>
        <v>2016165.79</v>
      </c>
      <c r="H24" s="109"/>
      <c r="I24" s="108">
        <v>966684.4</v>
      </c>
      <c r="J24" s="109"/>
      <c r="K24" s="48">
        <f t="shared" si="2"/>
        <v>123.057171881857</v>
      </c>
      <c r="L24" s="48">
        <f t="shared" si="6"/>
        <v>47.946672083946034</v>
      </c>
      <c r="N24" s="35"/>
      <c r="O24" s="35"/>
      <c r="P24" s="35"/>
    </row>
    <row r="25" spans="1:16" x14ac:dyDescent="0.25">
      <c r="A25" s="12">
        <v>54</v>
      </c>
      <c r="B25" s="4" t="s">
        <v>130</v>
      </c>
      <c r="C25" s="4"/>
      <c r="D25" s="4"/>
      <c r="E25" s="108">
        <v>2442.2600000000002</v>
      </c>
      <c r="F25" s="109"/>
      <c r="G25" s="108">
        <f>1874.47+5506</f>
        <v>7380.47</v>
      </c>
      <c r="H25" s="109"/>
      <c r="I25" s="108">
        <v>5506</v>
      </c>
      <c r="J25" s="109"/>
      <c r="K25" s="48">
        <f t="shared" si="2"/>
        <v>225.44692211312469</v>
      </c>
      <c r="L25" s="48">
        <f t="shared" si="6"/>
        <v>74.602294975794223</v>
      </c>
      <c r="N25" s="35"/>
      <c r="O25" s="35"/>
    </row>
    <row r="26" spans="1:16" x14ac:dyDescent="0.25">
      <c r="A26" s="10">
        <v>6</v>
      </c>
      <c r="B26" s="99" t="s">
        <v>176</v>
      </c>
      <c r="C26" s="99"/>
      <c r="D26" s="99"/>
      <c r="E26" s="263">
        <f>E27</f>
        <v>5656.26</v>
      </c>
      <c r="F26" s="264"/>
      <c r="G26" s="263">
        <f t="shared" ref="G26" si="14">G27</f>
        <v>0</v>
      </c>
      <c r="H26" s="264"/>
      <c r="I26" s="263">
        <f t="shared" ref="I26" si="15">I27</f>
        <v>6522</v>
      </c>
      <c r="J26" s="264"/>
      <c r="K26" s="47">
        <f t="shared" si="2"/>
        <v>115.30587349237835</v>
      </c>
      <c r="L26" s="47" t="e">
        <f t="shared" ref="L26" si="16">I26/G26*100</f>
        <v>#DIV/0!</v>
      </c>
      <c r="N26" s="35"/>
      <c r="O26" s="35"/>
    </row>
    <row r="27" spans="1:16" ht="15.75" thickBot="1" x14ac:dyDescent="0.3">
      <c r="A27" s="37">
        <v>61</v>
      </c>
      <c r="B27" s="38" t="s">
        <v>131</v>
      </c>
      <c r="C27" s="38"/>
      <c r="D27" s="38"/>
      <c r="E27" s="108">
        <v>5656.26</v>
      </c>
      <c r="F27" s="109"/>
      <c r="G27" s="277"/>
      <c r="H27" s="278"/>
      <c r="I27" s="108">
        <v>6522</v>
      </c>
      <c r="J27" s="109"/>
      <c r="K27" s="48">
        <f t="shared" si="2"/>
        <v>115.30587349237835</v>
      </c>
      <c r="L27" s="48" t="e">
        <f t="shared" si="6"/>
        <v>#DIV/0!</v>
      </c>
      <c r="N27" s="35"/>
    </row>
    <row r="28" spans="1:16" ht="15.75" thickBot="1" x14ac:dyDescent="0.3">
      <c r="A28" s="272" t="s">
        <v>122</v>
      </c>
      <c r="B28" s="272"/>
      <c r="C28" s="272"/>
      <c r="D28" s="272"/>
      <c r="E28" s="273">
        <f>SUM(E13+E17+E19+E23+E26)</f>
        <v>931826.73</v>
      </c>
      <c r="F28" s="274"/>
      <c r="G28" s="273">
        <f>SUM(G13+G17+G19+G23+G26)</f>
        <v>2226587.7599999998</v>
      </c>
      <c r="H28" s="274"/>
      <c r="I28" s="273">
        <f>SUM(I13+I17+I19+I23+I26)</f>
        <v>1100372.17</v>
      </c>
      <c r="J28" s="274"/>
      <c r="K28" s="56">
        <f t="shared" si="2"/>
        <v>118.08763738726404</v>
      </c>
      <c r="L28" s="56">
        <f t="shared" si="6"/>
        <v>49.419663117163637</v>
      </c>
    </row>
    <row r="29" spans="1:16" x14ac:dyDescent="0.25">
      <c r="N29" s="35"/>
    </row>
    <row r="30" spans="1:16" ht="15.75" thickBot="1" x14ac:dyDescent="0.3">
      <c r="A30" s="1" t="s">
        <v>178</v>
      </c>
      <c r="O30" s="35"/>
      <c r="P30" s="35"/>
    </row>
    <row r="31" spans="1:16" ht="15" customHeight="1" x14ac:dyDescent="0.25">
      <c r="A31" s="267" t="s">
        <v>158</v>
      </c>
      <c r="B31" s="268"/>
      <c r="C31" s="268"/>
      <c r="D31" s="268"/>
      <c r="E31" s="242" t="s">
        <v>146</v>
      </c>
      <c r="F31" s="243"/>
      <c r="G31" s="242" t="s">
        <v>193</v>
      </c>
      <c r="H31" s="243"/>
      <c r="I31" s="170" t="s">
        <v>186</v>
      </c>
      <c r="J31" s="170"/>
      <c r="K31" s="25" t="s">
        <v>43</v>
      </c>
      <c r="L31" s="25" t="s">
        <v>43</v>
      </c>
    </row>
    <row r="32" spans="1:16" x14ac:dyDescent="0.25">
      <c r="A32" s="36" t="s">
        <v>133</v>
      </c>
      <c r="B32" s="269" t="s">
        <v>134</v>
      </c>
      <c r="C32" s="269"/>
      <c r="D32" s="269"/>
      <c r="E32" s="244"/>
      <c r="F32" s="245"/>
      <c r="G32" s="244"/>
      <c r="H32" s="245"/>
      <c r="I32" s="171"/>
      <c r="J32" s="171"/>
      <c r="K32" s="28" t="s">
        <v>192</v>
      </c>
      <c r="L32" s="26" t="s">
        <v>165</v>
      </c>
    </row>
    <row r="33" spans="1:14" ht="15.75" thickBot="1" x14ac:dyDescent="0.3">
      <c r="A33" s="240">
        <v>1</v>
      </c>
      <c r="B33" s="241"/>
      <c r="C33" s="241"/>
      <c r="D33" s="241"/>
      <c r="E33" s="240">
        <v>2</v>
      </c>
      <c r="F33" s="241"/>
      <c r="G33" s="240">
        <v>3</v>
      </c>
      <c r="H33" s="241"/>
      <c r="I33" s="240">
        <v>4</v>
      </c>
      <c r="J33" s="241"/>
      <c r="K33" s="27">
        <v>5</v>
      </c>
      <c r="L33" s="27">
        <v>6</v>
      </c>
    </row>
    <row r="34" spans="1:14" x14ac:dyDescent="0.25">
      <c r="A34" s="96">
        <v>1</v>
      </c>
      <c r="B34" s="97" t="s">
        <v>123</v>
      </c>
      <c r="C34" s="97"/>
      <c r="D34" s="97"/>
      <c r="E34" s="270">
        <f>E35+E36+E37</f>
        <v>15212</v>
      </c>
      <c r="F34" s="271"/>
      <c r="G34" s="270">
        <f t="shared" ref="G34" si="17">G35+G36+G37</f>
        <v>22979.640000000003</v>
      </c>
      <c r="H34" s="271"/>
      <c r="I34" s="270">
        <f t="shared" ref="I34" si="18">I35+I36+I37</f>
        <v>22379.63</v>
      </c>
      <c r="J34" s="271"/>
      <c r="K34" s="98">
        <f t="shared" ref="K34:K49" si="19">I34/E34*100</f>
        <v>147.1182618985012</v>
      </c>
      <c r="L34" s="98">
        <f>I34/G34*100</f>
        <v>97.388949522272753</v>
      </c>
    </row>
    <row r="35" spans="1:14" x14ac:dyDescent="0.25">
      <c r="A35" s="11">
        <v>11</v>
      </c>
      <c r="B35" s="42" t="s">
        <v>123</v>
      </c>
      <c r="C35" s="42"/>
      <c r="D35" s="42"/>
      <c r="E35" s="265">
        <v>9591.8799999999992</v>
      </c>
      <c r="F35" s="266"/>
      <c r="G35" s="265">
        <f>4400+730.02+14274.91+480.82+100+79.34+142.2</f>
        <v>20207.29</v>
      </c>
      <c r="H35" s="266"/>
      <c r="I35" s="108">
        <v>19607.28</v>
      </c>
      <c r="J35" s="109"/>
      <c r="K35" s="89">
        <f t="shared" si="19"/>
        <v>204.41540136031728</v>
      </c>
      <c r="L35" s="89">
        <f>I35/G35*100</f>
        <v>97.030725050217015</v>
      </c>
    </row>
    <row r="36" spans="1:14" x14ac:dyDescent="0.25">
      <c r="A36" s="12">
        <v>12</v>
      </c>
      <c r="B36" s="4" t="s">
        <v>124</v>
      </c>
      <c r="C36" s="4"/>
      <c r="D36" s="4"/>
      <c r="E36" s="108"/>
      <c r="F36" s="109"/>
      <c r="G36" s="108">
        <f>1874.47+309.29</f>
        <v>2183.7600000000002</v>
      </c>
      <c r="H36" s="109"/>
      <c r="I36" s="108">
        <f>309.29+1874.47</f>
        <v>2183.7600000000002</v>
      </c>
      <c r="J36" s="109"/>
      <c r="K36" s="48" t="e">
        <f t="shared" si="19"/>
        <v>#DIV/0!</v>
      </c>
      <c r="L36" s="48">
        <f>I36/G36*100</f>
        <v>100</v>
      </c>
    </row>
    <row r="37" spans="1:14" x14ac:dyDescent="0.25">
      <c r="A37" s="12">
        <v>19</v>
      </c>
      <c r="B37" s="4" t="s">
        <v>125</v>
      </c>
      <c r="C37" s="4"/>
      <c r="D37" s="4"/>
      <c r="E37" s="108">
        <v>5620.12</v>
      </c>
      <c r="F37" s="109"/>
      <c r="G37" s="108">
        <f>505.23+83.36</f>
        <v>588.59</v>
      </c>
      <c r="H37" s="109"/>
      <c r="I37" s="108">
        <v>588.59</v>
      </c>
      <c r="J37" s="109"/>
      <c r="K37" s="48">
        <f t="shared" si="19"/>
        <v>10.472908051785373</v>
      </c>
      <c r="L37" s="48">
        <f t="shared" ref="L37:L48" si="20">I37/G37*100</f>
        <v>100</v>
      </c>
    </row>
    <row r="38" spans="1:14" x14ac:dyDescent="0.25">
      <c r="A38" s="21">
        <v>3</v>
      </c>
      <c r="B38" s="5" t="s">
        <v>174</v>
      </c>
      <c r="C38" s="5"/>
      <c r="D38" s="5"/>
      <c r="E38" s="263">
        <f>E39</f>
        <v>0</v>
      </c>
      <c r="F38" s="264"/>
      <c r="G38" s="263">
        <f t="shared" ref="G38" si="21">G39</f>
        <v>3100</v>
      </c>
      <c r="H38" s="264"/>
      <c r="I38" s="263">
        <f t="shared" ref="I38" si="22">I39</f>
        <v>0</v>
      </c>
      <c r="J38" s="264"/>
      <c r="K38" s="47" t="e">
        <f t="shared" si="19"/>
        <v>#DIV/0!</v>
      </c>
      <c r="L38" s="47">
        <f t="shared" si="20"/>
        <v>0</v>
      </c>
    </row>
    <row r="39" spans="1:14" x14ac:dyDescent="0.25">
      <c r="A39" s="12">
        <v>31</v>
      </c>
      <c r="B39" s="4" t="s">
        <v>126</v>
      </c>
      <c r="C39" s="4"/>
      <c r="D39" s="4"/>
      <c r="E39" s="108"/>
      <c r="F39" s="109"/>
      <c r="G39" s="108">
        <v>3100</v>
      </c>
      <c r="H39" s="109"/>
      <c r="I39" s="108"/>
      <c r="J39" s="109"/>
      <c r="K39" s="48" t="e">
        <f t="shared" si="19"/>
        <v>#DIV/0!</v>
      </c>
      <c r="L39" s="48">
        <f t="shared" si="20"/>
        <v>0</v>
      </c>
    </row>
    <row r="40" spans="1:14" x14ac:dyDescent="0.25">
      <c r="A40" s="21">
        <v>4</v>
      </c>
      <c r="B40" s="5" t="s">
        <v>121</v>
      </c>
      <c r="C40" s="5"/>
      <c r="D40" s="5"/>
      <c r="E40" s="263">
        <f>E41+E42+E43</f>
        <v>116830.48</v>
      </c>
      <c r="F40" s="264"/>
      <c r="G40" s="263">
        <f t="shared" ref="G40" si="23">G41+G42+G43</f>
        <v>176961.86</v>
      </c>
      <c r="H40" s="264"/>
      <c r="I40" s="263">
        <f t="shared" ref="I40" si="24">I41+I42+I43</f>
        <v>86645.8</v>
      </c>
      <c r="J40" s="264"/>
      <c r="K40" s="47">
        <f t="shared" si="19"/>
        <v>74.163694268824372</v>
      </c>
      <c r="L40" s="47">
        <f t="shared" si="20"/>
        <v>48.96297993251202</v>
      </c>
      <c r="N40" s="35"/>
    </row>
    <row r="41" spans="1:14" x14ac:dyDescent="0.25">
      <c r="A41" s="12">
        <v>41</v>
      </c>
      <c r="B41" s="4" t="s">
        <v>121</v>
      </c>
      <c r="C41" s="4"/>
      <c r="D41" s="4"/>
      <c r="E41" s="108"/>
      <c r="F41" s="109"/>
      <c r="G41" s="108">
        <v>600</v>
      </c>
      <c r="H41" s="109"/>
      <c r="I41" s="108"/>
      <c r="J41" s="109"/>
      <c r="K41" s="48" t="e">
        <f t="shared" si="19"/>
        <v>#DIV/0!</v>
      </c>
      <c r="L41" s="48">
        <f t="shared" si="20"/>
        <v>0</v>
      </c>
    </row>
    <row r="42" spans="1:14" x14ac:dyDescent="0.25">
      <c r="A42" s="12">
        <v>42</v>
      </c>
      <c r="B42" s="4" t="s">
        <v>127</v>
      </c>
      <c r="C42" s="4"/>
      <c r="D42" s="4"/>
      <c r="E42" s="275">
        <v>23679.75</v>
      </c>
      <c r="F42" s="276"/>
      <c r="G42" s="108">
        <v>15497.11</v>
      </c>
      <c r="H42" s="109"/>
      <c r="I42" s="275">
        <f>2845.63+352.51+1493.13</f>
        <v>4691.2700000000004</v>
      </c>
      <c r="J42" s="276"/>
      <c r="K42" s="48">
        <f t="shared" si="19"/>
        <v>19.811315575544509</v>
      </c>
      <c r="L42" s="48">
        <f t="shared" si="20"/>
        <v>30.271902309527395</v>
      </c>
      <c r="N42" s="35"/>
    </row>
    <row r="43" spans="1:14" x14ac:dyDescent="0.25">
      <c r="A43" s="12">
        <v>45</v>
      </c>
      <c r="B43" s="4" t="s">
        <v>128</v>
      </c>
      <c r="C43" s="4"/>
      <c r="D43" s="4"/>
      <c r="E43" s="108">
        <v>93150.73</v>
      </c>
      <c r="F43" s="109"/>
      <c r="G43" s="108">
        <v>160864.75</v>
      </c>
      <c r="H43" s="109"/>
      <c r="I43" s="108">
        <f>80479.63+240+1042.9+192</f>
        <v>81954.53</v>
      </c>
      <c r="J43" s="109"/>
      <c r="K43" s="48">
        <f t="shared" si="19"/>
        <v>87.980555815289904</v>
      </c>
      <c r="L43" s="48">
        <f t="shared" si="20"/>
        <v>50.946232782508282</v>
      </c>
    </row>
    <row r="44" spans="1:14" x14ac:dyDescent="0.25">
      <c r="A44" s="21">
        <v>5</v>
      </c>
      <c r="B44" s="5" t="s">
        <v>175</v>
      </c>
      <c r="C44" s="5"/>
      <c r="D44" s="5"/>
      <c r="E44" s="263">
        <f>E45+E46</f>
        <v>784042.6</v>
      </c>
      <c r="F44" s="264"/>
      <c r="G44" s="263">
        <f t="shared" ref="G44" si="25">G45+G46</f>
        <v>2023546.26</v>
      </c>
      <c r="H44" s="264"/>
      <c r="I44" s="263">
        <f t="shared" ref="I44" si="26">I45+I46</f>
        <v>966429.94000000006</v>
      </c>
      <c r="J44" s="264"/>
      <c r="K44" s="47">
        <f t="shared" si="19"/>
        <v>123.26242732218888</v>
      </c>
      <c r="L44" s="47">
        <f t="shared" si="20"/>
        <v>47.759221476854208</v>
      </c>
    </row>
    <row r="45" spans="1:14" x14ac:dyDescent="0.25">
      <c r="A45" s="12">
        <v>51</v>
      </c>
      <c r="B45" s="4" t="s">
        <v>129</v>
      </c>
      <c r="C45" s="4"/>
      <c r="D45" s="4"/>
      <c r="E45" s="108">
        <v>781600.34</v>
      </c>
      <c r="F45" s="109"/>
      <c r="G45" s="108">
        <f>1991700+21730+1000+1426.5+309.29</f>
        <v>2016165.79</v>
      </c>
      <c r="H45" s="109"/>
      <c r="I45" s="108">
        <f>10322.9+955939.04+168</f>
        <v>966429.94000000006</v>
      </c>
      <c r="J45" s="109"/>
      <c r="K45" s="48">
        <f t="shared" si="19"/>
        <v>123.64758439076422</v>
      </c>
      <c r="L45" s="48">
        <f t="shared" si="20"/>
        <v>47.934051098049828</v>
      </c>
    </row>
    <row r="46" spans="1:14" x14ac:dyDescent="0.25">
      <c r="A46" s="12">
        <v>54</v>
      </c>
      <c r="B46" s="4" t="s">
        <v>130</v>
      </c>
      <c r="C46" s="4"/>
      <c r="D46" s="4"/>
      <c r="E46" s="108">
        <v>2442.2600000000002</v>
      </c>
      <c r="F46" s="109"/>
      <c r="G46" s="108">
        <f>1874.47+5506</f>
        <v>7380.47</v>
      </c>
      <c r="H46" s="109"/>
      <c r="I46" s="108"/>
      <c r="J46" s="109"/>
      <c r="K46" s="48">
        <f t="shared" si="19"/>
        <v>0</v>
      </c>
      <c r="L46" s="48">
        <f t="shared" si="20"/>
        <v>0</v>
      </c>
    </row>
    <row r="47" spans="1:14" x14ac:dyDescent="0.25">
      <c r="A47" s="10">
        <v>6</v>
      </c>
      <c r="B47" s="99" t="s">
        <v>176</v>
      </c>
      <c r="C47" s="99"/>
      <c r="D47" s="99"/>
      <c r="E47" s="263">
        <f>E48</f>
        <v>0</v>
      </c>
      <c r="F47" s="264"/>
      <c r="G47" s="263">
        <f t="shared" ref="G47" si="27">G48</f>
        <v>0</v>
      </c>
      <c r="H47" s="264"/>
      <c r="I47" s="263">
        <f t="shared" ref="I47" si="28">I48</f>
        <v>0</v>
      </c>
      <c r="J47" s="264"/>
      <c r="K47" s="47" t="e">
        <f t="shared" si="19"/>
        <v>#DIV/0!</v>
      </c>
      <c r="L47" s="47" t="e">
        <f t="shared" si="20"/>
        <v>#DIV/0!</v>
      </c>
    </row>
    <row r="48" spans="1:14" ht="15.75" thickBot="1" x14ac:dyDescent="0.3">
      <c r="A48" s="37">
        <v>61</v>
      </c>
      <c r="B48" s="38" t="s">
        <v>131</v>
      </c>
      <c r="C48" s="38"/>
      <c r="D48" s="38"/>
      <c r="E48" s="277"/>
      <c r="F48" s="278"/>
      <c r="G48" s="277"/>
      <c r="H48" s="278"/>
      <c r="I48" s="277"/>
      <c r="J48" s="278"/>
      <c r="K48" s="49" t="e">
        <f t="shared" si="19"/>
        <v>#DIV/0!</v>
      </c>
      <c r="L48" s="49" t="e">
        <f t="shared" si="20"/>
        <v>#DIV/0!</v>
      </c>
    </row>
    <row r="49" spans="1:14" ht="15.75" thickBot="1" x14ac:dyDescent="0.3">
      <c r="A49" s="272" t="s">
        <v>122</v>
      </c>
      <c r="B49" s="272"/>
      <c r="C49" s="272"/>
      <c r="D49" s="272"/>
      <c r="E49" s="273">
        <f>SUM(E34+E38+E40+E44+E47)</f>
        <v>916085.08</v>
      </c>
      <c r="F49" s="274"/>
      <c r="G49" s="273">
        <f>SUM(G34+G38+G40+G44+G47)</f>
        <v>2226587.7599999998</v>
      </c>
      <c r="H49" s="274"/>
      <c r="I49" s="273">
        <f>SUM(I34+I38+I40+I44+I47)</f>
        <v>1075455.3700000001</v>
      </c>
      <c r="J49" s="274"/>
      <c r="K49" s="56">
        <f t="shared" si="19"/>
        <v>117.39688741574092</v>
      </c>
      <c r="L49" s="56">
        <f t="shared" ref="L49" si="29">I49/G49*100</f>
        <v>48.300605496906179</v>
      </c>
      <c r="N49" s="35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19">
    <mergeCell ref="A5:L5"/>
    <mergeCell ref="A6:L6"/>
    <mergeCell ref="G25:H25"/>
    <mergeCell ref="G27:H27"/>
    <mergeCell ref="G31:H32"/>
    <mergeCell ref="G33:H33"/>
    <mergeCell ref="E48:F48"/>
    <mergeCell ref="G48:H48"/>
    <mergeCell ref="I48:J48"/>
    <mergeCell ref="I42:J42"/>
    <mergeCell ref="E37:F37"/>
    <mergeCell ref="G37:H37"/>
    <mergeCell ref="I37:J37"/>
    <mergeCell ref="E39:F39"/>
    <mergeCell ref="G39:H39"/>
    <mergeCell ref="I39:J39"/>
    <mergeCell ref="E38:F38"/>
    <mergeCell ref="G38:H38"/>
    <mergeCell ref="I38:J38"/>
    <mergeCell ref="E40:F40"/>
    <mergeCell ref="G40:H40"/>
    <mergeCell ref="I40:J40"/>
    <mergeCell ref="A31:D31"/>
    <mergeCell ref="E31:F32"/>
    <mergeCell ref="A49:D49"/>
    <mergeCell ref="E28:F28"/>
    <mergeCell ref="G28:H28"/>
    <mergeCell ref="I28:J28"/>
    <mergeCell ref="E49:F49"/>
    <mergeCell ref="G49:H49"/>
    <mergeCell ref="I49:J49"/>
    <mergeCell ref="E46:F46"/>
    <mergeCell ref="G46:H46"/>
    <mergeCell ref="I46:J46"/>
    <mergeCell ref="E43:F43"/>
    <mergeCell ref="G43:H43"/>
    <mergeCell ref="I43:J43"/>
    <mergeCell ref="E45:F45"/>
    <mergeCell ref="G45:H45"/>
    <mergeCell ref="I45:J45"/>
    <mergeCell ref="E44:F44"/>
    <mergeCell ref="G44:H44"/>
    <mergeCell ref="I44:J44"/>
    <mergeCell ref="E41:F41"/>
    <mergeCell ref="G41:H41"/>
    <mergeCell ref="I41:J41"/>
    <mergeCell ref="E42:F42"/>
    <mergeCell ref="G42:H42"/>
    <mergeCell ref="B32:D32"/>
    <mergeCell ref="E35:F35"/>
    <mergeCell ref="G35:H35"/>
    <mergeCell ref="I35:J35"/>
    <mergeCell ref="E36:F36"/>
    <mergeCell ref="G36:H36"/>
    <mergeCell ref="I36:J36"/>
    <mergeCell ref="A33:D33"/>
    <mergeCell ref="E33:F33"/>
    <mergeCell ref="I33:J33"/>
    <mergeCell ref="E34:F34"/>
    <mergeCell ref="G34:H34"/>
    <mergeCell ref="I34:J34"/>
    <mergeCell ref="A28:D28"/>
    <mergeCell ref="E22:F22"/>
    <mergeCell ref="E24:F24"/>
    <mergeCell ref="E25:F25"/>
    <mergeCell ref="E27:F27"/>
    <mergeCell ref="G22:H22"/>
    <mergeCell ref="G24:H24"/>
    <mergeCell ref="I24:J24"/>
    <mergeCell ref="E26:F26"/>
    <mergeCell ref="G26:H26"/>
    <mergeCell ref="I26:J26"/>
    <mergeCell ref="G14:H14"/>
    <mergeCell ref="G15:H15"/>
    <mergeCell ref="E16:F16"/>
    <mergeCell ref="E18:F18"/>
    <mergeCell ref="E20:F20"/>
    <mergeCell ref="A7:L7"/>
    <mergeCell ref="A12:D12"/>
    <mergeCell ref="E12:F12"/>
    <mergeCell ref="G12:H12"/>
    <mergeCell ref="I12:J12"/>
    <mergeCell ref="A10:D10"/>
    <mergeCell ref="B11:D11"/>
    <mergeCell ref="E14:F14"/>
    <mergeCell ref="E15:F15"/>
    <mergeCell ref="G10:H11"/>
    <mergeCell ref="E10:F11"/>
    <mergeCell ref="I10:J11"/>
    <mergeCell ref="I14:J14"/>
    <mergeCell ref="I15:J15"/>
    <mergeCell ref="E13:F13"/>
    <mergeCell ref="G13:H13"/>
    <mergeCell ref="I13:J13"/>
    <mergeCell ref="G16:H16"/>
    <mergeCell ref="I16:J16"/>
    <mergeCell ref="E47:F47"/>
    <mergeCell ref="G47:H47"/>
    <mergeCell ref="I47:J47"/>
    <mergeCell ref="G17:H17"/>
    <mergeCell ref="I17:J17"/>
    <mergeCell ref="E19:F19"/>
    <mergeCell ref="G19:H19"/>
    <mergeCell ref="I19:J19"/>
    <mergeCell ref="E23:F23"/>
    <mergeCell ref="G23:H23"/>
    <mergeCell ref="I23:J23"/>
    <mergeCell ref="I18:J18"/>
    <mergeCell ref="G20:H20"/>
    <mergeCell ref="I20:J20"/>
    <mergeCell ref="I25:J25"/>
    <mergeCell ref="I22:J22"/>
    <mergeCell ref="E21:F21"/>
    <mergeCell ref="I21:J21"/>
    <mergeCell ref="G18:H18"/>
    <mergeCell ref="E17:F17"/>
    <mergeCell ref="I27:J27"/>
    <mergeCell ref="G21:H21"/>
    <mergeCell ref="I31:J32"/>
  </mergeCells>
  <pageMargins left="0.7" right="0.7" top="0.75" bottom="0.75" header="0.3" footer="0.3"/>
  <pageSetup paperSize="9" scale="65" orientation="portrait" r:id="rId2"/>
  <ignoredErrors>
    <ignoredError sqref="K15:L15 K16 K18:L18 K20:L22 K24:L24 K25:L25 K46:L46 K45:L45 K41:L43 K39:L39 K36:L37 L28 K48:L48 K27:L27 K26:L26 K29:L35 K28 K38:L38 K40:L40 K44:L44 K47:L4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/>
  </sheetViews>
  <sheetFormatPr defaultRowHeight="15" x14ac:dyDescent="0.25"/>
  <cols>
    <col min="4" max="6" width="9.140625" customWidth="1"/>
  </cols>
  <sheetData>
    <row r="1" spans="1:14" x14ac:dyDescent="0.25">
      <c r="A1" s="1" t="s">
        <v>18</v>
      </c>
    </row>
    <row r="2" spans="1:14" x14ac:dyDescent="0.25">
      <c r="A2" t="s">
        <v>16</v>
      </c>
    </row>
    <row r="3" spans="1:14" x14ac:dyDescent="0.25">
      <c r="A3" t="s">
        <v>17</v>
      </c>
    </row>
    <row r="5" spans="1:14" x14ac:dyDescent="0.25">
      <c r="A5" s="115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x14ac:dyDescent="0.25">
      <c r="A6" s="115" t="s">
        <v>168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x14ac:dyDescent="0.25">
      <c r="A7" s="115" t="s">
        <v>188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ht="15.75" thickBot="1" x14ac:dyDescent="0.3"/>
    <row r="9" spans="1:14" ht="15" customHeight="1" x14ac:dyDescent="0.25">
      <c r="A9" s="242" t="s">
        <v>177</v>
      </c>
      <c r="B9" s="243"/>
      <c r="C9" s="243"/>
      <c r="D9" s="243"/>
      <c r="E9" s="243"/>
      <c r="F9" s="247"/>
      <c r="G9" s="242" t="s">
        <v>146</v>
      </c>
      <c r="H9" s="243"/>
      <c r="I9" s="242" t="s">
        <v>193</v>
      </c>
      <c r="J9" s="243"/>
      <c r="K9" s="170" t="s">
        <v>186</v>
      </c>
      <c r="L9" s="170"/>
      <c r="M9" s="25" t="s">
        <v>43</v>
      </c>
      <c r="N9" s="25" t="s">
        <v>43</v>
      </c>
    </row>
    <row r="10" spans="1:14" x14ac:dyDescent="0.25">
      <c r="A10" s="244"/>
      <c r="B10" s="245"/>
      <c r="C10" s="245"/>
      <c r="D10" s="245"/>
      <c r="E10" s="245"/>
      <c r="F10" s="248"/>
      <c r="G10" s="244"/>
      <c r="H10" s="245"/>
      <c r="I10" s="244"/>
      <c r="J10" s="245"/>
      <c r="K10" s="171"/>
      <c r="L10" s="171"/>
      <c r="M10" s="28" t="s">
        <v>192</v>
      </c>
      <c r="N10" s="26" t="s">
        <v>165</v>
      </c>
    </row>
    <row r="11" spans="1:14" ht="15.75" thickBot="1" x14ac:dyDescent="0.3">
      <c r="A11" s="240">
        <v>1</v>
      </c>
      <c r="B11" s="241"/>
      <c r="C11" s="241"/>
      <c r="D11" s="241"/>
      <c r="E11" s="241"/>
      <c r="F11" s="246"/>
      <c r="G11" s="240">
        <v>2</v>
      </c>
      <c r="H11" s="241"/>
      <c r="I11" s="240">
        <v>3</v>
      </c>
      <c r="J11" s="241"/>
      <c r="K11" s="240">
        <v>4</v>
      </c>
      <c r="L11" s="241"/>
      <c r="M11" s="27">
        <v>5</v>
      </c>
      <c r="N11" s="27">
        <v>6</v>
      </c>
    </row>
    <row r="12" spans="1:14" ht="15" customHeight="1" x14ac:dyDescent="0.25">
      <c r="A12" s="80" t="s">
        <v>159</v>
      </c>
      <c r="B12" s="81" t="s">
        <v>160</v>
      </c>
      <c r="C12" s="70"/>
      <c r="D12" s="70"/>
      <c r="E12" s="70"/>
      <c r="F12" s="71"/>
      <c r="G12" s="222">
        <f>G13+G31+G37+G44</f>
        <v>916085.08</v>
      </c>
      <c r="H12" s="223"/>
      <c r="I12" s="222">
        <f>I13+I31+I37+I44</f>
        <v>2226587.7599999998</v>
      </c>
      <c r="J12" s="223"/>
      <c r="K12" s="222">
        <f>K13+K31+K37+K44</f>
        <v>1075455.3699999999</v>
      </c>
      <c r="L12" s="223"/>
      <c r="M12" s="54">
        <f>(K12/G12)*100</f>
        <v>117.39688741574091</v>
      </c>
      <c r="N12" s="54">
        <f>K12/I12*100</f>
        <v>48.300605496906172</v>
      </c>
    </row>
    <row r="13" spans="1:14" ht="15" customHeight="1" x14ac:dyDescent="0.25">
      <c r="A13" s="85" t="s">
        <v>162</v>
      </c>
      <c r="B13" s="4" t="s">
        <v>161</v>
      </c>
      <c r="C13" s="72"/>
      <c r="D13" s="72"/>
      <c r="E13" s="72"/>
      <c r="F13" s="73"/>
      <c r="G13" s="190">
        <f>G14</f>
        <v>916085.08</v>
      </c>
      <c r="H13" s="191"/>
      <c r="I13" s="190">
        <f t="shared" ref="I13" si="0">I14</f>
        <v>2226587.7599999998</v>
      </c>
      <c r="J13" s="191"/>
      <c r="K13" s="190">
        <f t="shared" ref="K13" si="1">K14</f>
        <v>1075455.3699999999</v>
      </c>
      <c r="L13" s="191"/>
      <c r="M13" s="86">
        <f>K13/G13*100</f>
        <v>117.39688741574091</v>
      </c>
      <c r="N13" s="86">
        <f>K13/I13*100</f>
        <v>48.300605496906172</v>
      </c>
    </row>
    <row r="14" spans="1:14" ht="15.75" thickBot="1" x14ac:dyDescent="0.3">
      <c r="A14" s="82" t="s">
        <v>163</v>
      </c>
      <c r="B14" s="33" t="s">
        <v>164</v>
      </c>
      <c r="C14" s="83"/>
      <c r="D14" s="83"/>
      <c r="E14" s="83"/>
      <c r="F14" s="84"/>
      <c r="G14" s="279">
        <v>916085.08</v>
      </c>
      <c r="H14" s="280"/>
      <c r="I14" s="279">
        <v>2226587.7599999998</v>
      </c>
      <c r="J14" s="280"/>
      <c r="K14" s="279">
        <v>1075455.3699999999</v>
      </c>
      <c r="L14" s="280"/>
      <c r="M14" s="87">
        <f>K14/G14*100</f>
        <v>117.39688741574091</v>
      </c>
      <c r="N14" s="87">
        <f>K14/I14*100</f>
        <v>48.300605496906172</v>
      </c>
    </row>
  </sheetData>
  <mergeCells count="20">
    <mergeCell ref="A5:N5"/>
    <mergeCell ref="A6:N6"/>
    <mergeCell ref="A7:N7"/>
    <mergeCell ref="A9:F10"/>
    <mergeCell ref="G9:H10"/>
    <mergeCell ref="I9:J10"/>
    <mergeCell ref="K9:L10"/>
    <mergeCell ref="G12:H12"/>
    <mergeCell ref="I12:J12"/>
    <mergeCell ref="K12:L12"/>
    <mergeCell ref="A11:F11"/>
    <mergeCell ref="G11:H11"/>
    <mergeCell ref="I11:J11"/>
    <mergeCell ref="K11:L11"/>
    <mergeCell ref="G13:H13"/>
    <mergeCell ref="I13:J13"/>
    <mergeCell ref="K13:L13"/>
    <mergeCell ref="G14:H14"/>
    <mergeCell ref="I14:J14"/>
    <mergeCell ref="K14:L14"/>
  </mergeCells>
  <pageMargins left="0.7" right="0.7" top="0.75" bottom="0.75" header="0.3" footer="0.3"/>
  <pageSetup paperSize="9" scale="61" orientation="portrait" horizontalDpi="300" verticalDpi="300" r:id="rId1"/>
  <ignoredErrors>
    <ignoredError sqref="M12:N13 M14:N14" evalError="1"/>
    <ignoredError sqref="A12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/>
  </sheetViews>
  <sheetFormatPr defaultRowHeight="15" x14ac:dyDescent="0.25"/>
  <cols>
    <col min="1" max="6" width="9.7109375" customWidth="1"/>
    <col min="7" max="13" width="8.85546875" customWidth="1"/>
  </cols>
  <sheetData>
    <row r="1" spans="1:11" x14ac:dyDescent="0.25">
      <c r="A1" s="1" t="s">
        <v>18</v>
      </c>
    </row>
    <row r="2" spans="1:11" x14ac:dyDescent="0.25">
      <c r="A2" t="s">
        <v>16</v>
      </c>
    </row>
    <row r="3" spans="1:11" x14ac:dyDescent="0.25">
      <c r="A3" t="s">
        <v>17</v>
      </c>
    </row>
    <row r="5" spans="1:11" x14ac:dyDescent="0.25">
      <c r="A5" s="115" t="s">
        <v>170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7" spans="1:11" ht="15" customHeight="1" x14ac:dyDescent="0.25">
      <c r="A7" s="172" t="s">
        <v>171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</row>
    <row r="8" spans="1:11" ht="15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ht="15.75" thickBot="1" x14ac:dyDescent="0.3"/>
    <row r="10" spans="1:11" ht="15" customHeight="1" x14ac:dyDescent="0.25">
      <c r="A10" s="242" t="s">
        <v>158</v>
      </c>
      <c r="B10" s="243"/>
      <c r="C10" s="243"/>
      <c r="D10" s="243"/>
      <c r="E10" s="243"/>
      <c r="F10" s="243"/>
      <c r="G10" s="242" t="s">
        <v>193</v>
      </c>
      <c r="H10" s="243"/>
      <c r="I10" s="170" t="s">
        <v>186</v>
      </c>
      <c r="J10" s="170"/>
      <c r="K10" s="25" t="s">
        <v>43</v>
      </c>
    </row>
    <row r="11" spans="1:11" x14ac:dyDescent="0.25">
      <c r="A11" s="244"/>
      <c r="B11" s="245"/>
      <c r="C11" s="245"/>
      <c r="D11" s="245"/>
      <c r="E11" s="245"/>
      <c r="F11" s="245"/>
      <c r="G11" s="244"/>
      <c r="H11" s="245"/>
      <c r="I11" s="171"/>
      <c r="J11" s="171"/>
      <c r="K11" s="26" t="s">
        <v>165</v>
      </c>
    </row>
    <row r="12" spans="1:11" ht="15.75" thickBot="1" x14ac:dyDescent="0.3">
      <c r="A12" s="240">
        <v>1</v>
      </c>
      <c r="B12" s="241"/>
      <c r="C12" s="241"/>
      <c r="D12" s="241"/>
      <c r="E12" s="241"/>
      <c r="F12" s="246"/>
      <c r="G12" s="240">
        <v>3</v>
      </c>
      <c r="H12" s="241"/>
      <c r="I12" s="240">
        <v>4</v>
      </c>
      <c r="J12" s="241"/>
      <c r="K12" s="27">
        <v>5</v>
      </c>
    </row>
    <row r="13" spans="1:11" ht="15.75" thickBot="1" x14ac:dyDescent="0.3">
      <c r="A13" s="100">
        <v>19773</v>
      </c>
      <c r="B13" s="94" t="s">
        <v>173</v>
      </c>
      <c r="C13" s="94"/>
      <c r="D13" s="94"/>
      <c r="E13" s="94"/>
      <c r="F13" s="94"/>
      <c r="G13" s="94"/>
      <c r="H13" s="94"/>
      <c r="I13" s="94"/>
      <c r="J13" s="94"/>
      <c r="K13" s="95"/>
    </row>
    <row r="14" spans="1:11" x14ac:dyDescent="0.25">
      <c r="A14" s="11"/>
      <c r="B14" s="337" t="s">
        <v>180</v>
      </c>
      <c r="C14" s="337"/>
      <c r="D14" s="337"/>
      <c r="E14" s="337"/>
      <c r="F14" s="338"/>
      <c r="G14" s="297">
        <f>SUM(G15:H18)</f>
        <v>2226587.7599999998</v>
      </c>
      <c r="H14" s="298"/>
      <c r="I14" s="297">
        <f>SUM(I15:J18)</f>
        <v>1075455.3700000001</v>
      </c>
      <c r="J14" s="298"/>
      <c r="K14" s="102">
        <f>I14/G14*100</f>
        <v>48.300605496906179</v>
      </c>
    </row>
    <row r="15" spans="1:11" x14ac:dyDescent="0.25">
      <c r="A15" s="14">
        <v>1</v>
      </c>
      <c r="B15" s="7" t="s">
        <v>123</v>
      </c>
      <c r="C15" s="7"/>
      <c r="D15" s="7"/>
      <c r="E15" s="7"/>
      <c r="F15" s="15"/>
      <c r="G15" s="299">
        <f>G56+G96+G105+G120+G121+G122+G123+G125+G126+G127+G129</f>
        <v>22979.640000000003</v>
      </c>
      <c r="H15" s="300"/>
      <c r="I15" s="299">
        <v>22379.63</v>
      </c>
      <c r="J15" s="300"/>
      <c r="K15" s="101">
        <f t="shared" ref="K15:K18" si="0">I15/G15*100</f>
        <v>97.388949522272753</v>
      </c>
    </row>
    <row r="16" spans="1:11" x14ac:dyDescent="0.25">
      <c r="A16" s="14">
        <v>3</v>
      </c>
      <c r="B16" s="7" t="s">
        <v>181</v>
      </c>
      <c r="C16" s="7"/>
      <c r="D16" s="7"/>
      <c r="E16" s="7"/>
      <c r="F16" s="15"/>
      <c r="G16" s="299">
        <f>G64</f>
        <v>3100</v>
      </c>
      <c r="H16" s="300"/>
      <c r="I16" s="299">
        <v>0</v>
      </c>
      <c r="J16" s="300"/>
      <c r="K16" s="101">
        <f t="shared" si="0"/>
        <v>0</v>
      </c>
    </row>
    <row r="17" spans="1:13" x14ac:dyDescent="0.25">
      <c r="A17" s="14">
        <v>4</v>
      </c>
      <c r="B17" s="7" t="s">
        <v>182</v>
      </c>
      <c r="C17" s="7"/>
      <c r="D17" s="7"/>
      <c r="E17" s="7"/>
      <c r="F17" s="15"/>
      <c r="G17" s="299">
        <f>G21+G72+G87</f>
        <v>176961.86</v>
      </c>
      <c r="H17" s="300"/>
      <c r="I17" s="299">
        <v>86645.8</v>
      </c>
      <c r="J17" s="300"/>
      <c r="K17" s="101">
        <f t="shared" si="0"/>
        <v>48.96297993251202</v>
      </c>
    </row>
    <row r="18" spans="1:13" ht="15.75" thickBot="1" x14ac:dyDescent="0.3">
      <c r="A18" s="14">
        <v>5</v>
      </c>
      <c r="B18" s="7" t="s">
        <v>175</v>
      </c>
      <c r="C18" s="7"/>
      <c r="D18" s="7"/>
      <c r="E18" s="7"/>
      <c r="F18" s="15"/>
      <c r="G18" s="299">
        <f>G47+G77+G84+G100+G119+G124+G130</f>
        <v>2023546.26</v>
      </c>
      <c r="H18" s="300"/>
      <c r="I18" s="299">
        <v>966429.94000000006</v>
      </c>
      <c r="J18" s="300"/>
      <c r="K18" s="101">
        <f t="shared" si="0"/>
        <v>47.759221476854208</v>
      </c>
      <c r="M18" s="35"/>
    </row>
    <row r="19" spans="1:13" x14ac:dyDescent="0.25">
      <c r="A19" s="284" t="s">
        <v>19</v>
      </c>
      <c r="B19" s="285"/>
      <c r="C19" s="285"/>
      <c r="D19" s="285"/>
      <c r="E19" s="285"/>
      <c r="F19" s="286"/>
      <c r="G19" s="290">
        <f>G20+G55+G104+G113</f>
        <v>2226587.7600000002</v>
      </c>
      <c r="H19" s="290"/>
      <c r="I19" s="290">
        <f>I20+I55+I104+I113</f>
        <v>1075455.3699999999</v>
      </c>
      <c r="J19" s="290"/>
      <c r="K19" s="51">
        <f t="shared" ref="K19:K20" si="1">I19/G19*100</f>
        <v>48.300605496906165</v>
      </c>
    </row>
    <row r="20" spans="1:13" x14ac:dyDescent="0.25">
      <c r="A20" s="281" t="s">
        <v>102</v>
      </c>
      <c r="B20" s="282"/>
      <c r="C20" s="282"/>
      <c r="D20" s="282"/>
      <c r="E20" s="282"/>
      <c r="F20" s="283"/>
      <c r="G20" s="291">
        <f t="shared" ref="G20" si="2">G21+G47</f>
        <v>2152564.75</v>
      </c>
      <c r="H20" s="292"/>
      <c r="I20" s="291">
        <f t="shared" ref="I20" si="3">I21+I47</f>
        <v>1038061.5700000001</v>
      </c>
      <c r="J20" s="292"/>
      <c r="K20" s="52">
        <f t="shared" si="1"/>
        <v>48.224406257697943</v>
      </c>
    </row>
    <row r="21" spans="1:13" x14ac:dyDescent="0.25">
      <c r="A21" s="287" t="s">
        <v>20</v>
      </c>
      <c r="B21" s="288"/>
      <c r="C21" s="288"/>
      <c r="D21" s="288"/>
      <c r="E21" s="288"/>
      <c r="F21" s="289"/>
      <c r="G21" s="293">
        <f>G23</f>
        <v>160864.75</v>
      </c>
      <c r="H21" s="294"/>
      <c r="I21" s="293">
        <f>I23</f>
        <v>81954.53</v>
      </c>
      <c r="J21" s="294"/>
      <c r="K21" s="335">
        <f>I21/G21*100</f>
        <v>50.946232782508282</v>
      </c>
    </row>
    <row r="22" spans="1:13" x14ac:dyDescent="0.25">
      <c r="A22" s="287" t="s">
        <v>21</v>
      </c>
      <c r="B22" s="288"/>
      <c r="C22" s="288"/>
      <c r="D22" s="288"/>
      <c r="E22" s="288"/>
      <c r="F22" s="289"/>
      <c r="G22" s="295"/>
      <c r="H22" s="296"/>
      <c r="I22" s="295"/>
      <c r="J22" s="296"/>
      <c r="K22" s="335"/>
    </row>
    <row r="23" spans="1:13" x14ac:dyDescent="0.25">
      <c r="A23" s="39">
        <v>32</v>
      </c>
      <c r="B23" s="40" t="s">
        <v>53</v>
      </c>
      <c r="C23" s="40"/>
      <c r="D23" s="40"/>
      <c r="E23" s="40"/>
      <c r="F23" s="41"/>
      <c r="G23" s="306">
        <f t="shared" ref="G23" si="4">SUM(G24:H46)</f>
        <v>160864.75</v>
      </c>
      <c r="H23" s="307"/>
      <c r="I23" s="306">
        <f t="shared" ref="I23" si="5">SUM(I24:J46)</f>
        <v>81954.53</v>
      </c>
      <c r="J23" s="307"/>
      <c r="K23" s="88">
        <f>I23/G23*100</f>
        <v>50.946232782508282</v>
      </c>
    </row>
    <row r="24" spans="1:13" x14ac:dyDescent="0.25">
      <c r="A24" s="12">
        <v>3211</v>
      </c>
      <c r="B24" s="4" t="s">
        <v>55</v>
      </c>
      <c r="C24" s="4"/>
      <c r="D24" s="4"/>
      <c r="E24" s="4"/>
      <c r="F24" s="13"/>
      <c r="G24" s="108">
        <v>10000</v>
      </c>
      <c r="H24" s="109"/>
      <c r="I24" s="108">
        <f>9474.29+192</f>
        <v>9666.2900000000009</v>
      </c>
      <c r="J24" s="109"/>
      <c r="K24" s="58">
        <f t="shared" ref="K24:K46" si="6">I24/G24*100</f>
        <v>96.662900000000008</v>
      </c>
      <c r="M24" s="35"/>
    </row>
    <row r="25" spans="1:13" x14ac:dyDescent="0.25">
      <c r="A25" s="12">
        <v>3212</v>
      </c>
      <c r="B25" s="4" t="s">
        <v>94</v>
      </c>
      <c r="C25" s="4"/>
      <c r="D25" s="4"/>
      <c r="E25" s="4"/>
      <c r="F25" s="13"/>
      <c r="G25" s="108">
        <v>35000</v>
      </c>
      <c r="H25" s="109"/>
      <c r="I25" s="108">
        <v>18716.21</v>
      </c>
      <c r="J25" s="109"/>
      <c r="K25" s="58">
        <f t="shared" si="6"/>
        <v>53.474885714285712</v>
      </c>
    </row>
    <row r="26" spans="1:13" x14ac:dyDescent="0.25">
      <c r="A26" s="12">
        <v>3213</v>
      </c>
      <c r="B26" s="4" t="s">
        <v>57</v>
      </c>
      <c r="C26" s="4"/>
      <c r="D26" s="4"/>
      <c r="E26" s="4"/>
      <c r="F26" s="13"/>
      <c r="G26" s="108">
        <v>1787.15</v>
      </c>
      <c r="H26" s="109"/>
      <c r="I26" s="108">
        <v>1787.15</v>
      </c>
      <c r="J26" s="109"/>
      <c r="K26" s="58">
        <f>I26/G26*100</f>
        <v>100</v>
      </c>
    </row>
    <row r="27" spans="1:13" x14ac:dyDescent="0.25">
      <c r="A27" s="12">
        <v>3214</v>
      </c>
      <c r="B27" s="4" t="s">
        <v>87</v>
      </c>
      <c r="C27" s="4"/>
      <c r="D27" s="4"/>
      <c r="E27" s="4"/>
      <c r="F27" s="13"/>
      <c r="G27" s="108">
        <v>800</v>
      </c>
      <c r="H27" s="109"/>
      <c r="I27" s="108">
        <v>582</v>
      </c>
      <c r="J27" s="109"/>
      <c r="K27" s="58">
        <f t="shared" si="6"/>
        <v>72.75</v>
      </c>
    </row>
    <row r="28" spans="1:13" x14ac:dyDescent="0.25">
      <c r="A28" s="12">
        <v>3221</v>
      </c>
      <c r="B28" s="4" t="s">
        <v>59</v>
      </c>
      <c r="C28" s="4"/>
      <c r="D28" s="4"/>
      <c r="E28" s="4"/>
      <c r="F28" s="13"/>
      <c r="G28" s="108">
        <v>7500</v>
      </c>
      <c r="H28" s="109"/>
      <c r="I28" s="108">
        <v>2438.81</v>
      </c>
      <c r="J28" s="109"/>
      <c r="K28" s="58">
        <f t="shared" si="6"/>
        <v>32.517466666666664</v>
      </c>
    </row>
    <row r="29" spans="1:13" x14ac:dyDescent="0.25">
      <c r="A29" s="12">
        <v>3222</v>
      </c>
      <c r="B29" s="4" t="s">
        <v>95</v>
      </c>
      <c r="C29" s="4"/>
      <c r="D29" s="4"/>
      <c r="E29" s="4"/>
      <c r="F29" s="13"/>
      <c r="G29" s="108">
        <v>23500</v>
      </c>
      <c r="H29" s="109"/>
      <c r="I29" s="108">
        <f>15211.05+1042.9</f>
        <v>16253.949999999999</v>
      </c>
      <c r="J29" s="109"/>
      <c r="K29" s="58">
        <f t="shared" si="6"/>
        <v>69.165744680851063</v>
      </c>
    </row>
    <row r="30" spans="1:13" x14ac:dyDescent="0.25">
      <c r="A30" s="12">
        <v>3223</v>
      </c>
      <c r="B30" s="4" t="s">
        <v>60</v>
      </c>
      <c r="C30" s="4"/>
      <c r="D30" s="4"/>
      <c r="E30" s="4"/>
      <c r="F30" s="13"/>
      <c r="G30" s="108">
        <v>46290.51</v>
      </c>
      <c r="H30" s="109"/>
      <c r="I30" s="108">
        <v>12150</v>
      </c>
      <c r="J30" s="109"/>
      <c r="K30" s="58">
        <f t="shared" si="6"/>
        <v>26.247280490104774</v>
      </c>
    </row>
    <row r="31" spans="1:13" x14ac:dyDescent="0.25">
      <c r="A31" s="12">
        <v>3224</v>
      </c>
      <c r="B31" s="4" t="s">
        <v>96</v>
      </c>
      <c r="C31" s="4"/>
      <c r="D31" s="4"/>
      <c r="E31" s="4"/>
      <c r="F31" s="13"/>
      <c r="G31" s="108">
        <v>3800</v>
      </c>
      <c r="H31" s="109"/>
      <c r="I31" s="108">
        <v>3634.61</v>
      </c>
      <c r="J31" s="109"/>
      <c r="K31" s="58">
        <f t="shared" si="6"/>
        <v>95.647631578947369</v>
      </c>
    </row>
    <row r="32" spans="1:13" x14ac:dyDescent="0.25">
      <c r="A32" s="12">
        <v>3225</v>
      </c>
      <c r="B32" s="4" t="s">
        <v>62</v>
      </c>
      <c r="C32" s="4"/>
      <c r="D32" s="4"/>
      <c r="E32" s="4"/>
      <c r="F32" s="13"/>
      <c r="G32" s="108">
        <v>500</v>
      </c>
      <c r="H32" s="109"/>
      <c r="I32" s="108">
        <v>623.85</v>
      </c>
      <c r="J32" s="109"/>
      <c r="K32" s="58">
        <f t="shared" si="6"/>
        <v>124.77000000000001</v>
      </c>
    </row>
    <row r="33" spans="1:15" x14ac:dyDescent="0.25">
      <c r="A33" s="12">
        <v>3227</v>
      </c>
      <c r="B33" s="4" t="s">
        <v>63</v>
      </c>
      <c r="C33" s="4"/>
      <c r="D33" s="4"/>
      <c r="E33" s="4"/>
      <c r="F33" s="13"/>
      <c r="G33" s="108">
        <v>600</v>
      </c>
      <c r="H33" s="109"/>
      <c r="I33" s="108">
        <v>605.42999999999995</v>
      </c>
      <c r="J33" s="109"/>
      <c r="K33" s="58">
        <f t="shared" si="6"/>
        <v>100.905</v>
      </c>
    </row>
    <row r="34" spans="1:15" x14ac:dyDescent="0.25">
      <c r="A34" s="12">
        <v>3231</v>
      </c>
      <c r="B34" s="4" t="s">
        <v>65</v>
      </c>
      <c r="C34" s="4"/>
      <c r="D34" s="4"/>
      <c r="E34" s="4"/>
      <c r="F34" s="13"/>
      <c r="G34" s="108">
        <v>6000</v>
      </c>
      <c r="H34" s="109"/>
      <c r="I34" s="108">
        <f>5453.86+240</f>
        <v>5693.86</v>
      </c>
      <c r="J34" s="109"/>
      <c r="K34" s="58">
        <f t="shared" si="6"/>
        <v>94.897666666666652</v>
      </c>
    </row>
    <row r="35" spans="1:15" x14ac:dyDescent="0.25">
      <c r="A35" s="12">
        <v>3232</v>
      </c>
      <c r="B35" s="4" t="s">
        <v>66</v>
      </c>
      <c r="C35" s="4"/>
      <c r="D35" s="4"/>
      <c r="E35" s="4"/>
      <c r="F35" s="13"/>
      <c r="G35" s="108">
        <v>2000</v>
      </c>
      <c r="H35" s="109"/>
      <c r="I35" s="108">
        <v>56.25</v>
      </c>
      <c r="J35" s="109"/>
      <c r="K35" s="58">
        <f t="shared" si="6"/>
        <v>2.8125</v>
      </c>
    </row>
    <row r="36" spans="1:15" x14ac:dyDescent="0.25">
      <c r="A36" s="12">
        <v>3233</v>
      </c>
      <c r="B36" s="4" t="s">
        <v>90</v>
      </c>
      <c r="C36" s="4"/>
      <c r="D36" s="4"/>
      <c r="E36" s="4"/>
      <c r="F36" s="13"/>
      <c r="G36" s="108">
        <v>127.44</v>
      </c>
      <c r="H36" s="109"/>
      <c r="I36" s="108">
        <v>63.72</v>
      </c>
      <c r="J36" s="109"/>
      <c r="K36" s="58">
        <f t="shared" si="6"/>
        <v>50</v>
      </c>
    </row>
    <row r="37" spans="1:15" x14ac:dyDescent="0.25">
      <c r="A37" s="12">
        <v>3234</v>
      </c>
      <c r="B37" s="4" t="s">
        <v>89</v>
      </c>
      <c r="C37" s="4"/>
      <c r="D37" s="4"/>
      <c r="E37" s="4"/>
      <c r="F37" s="13"/>
      <c r="G37" s="108">
        <v>6800</v>
      </c>
      <c r="H37" s="109"/>
      <c r="I37" s="108">
        <v>3432.73</v>
      </c>
      <c r="J37" s="109"/>
      <c r="K37" s="58">
        <f t="shared" si="6"/>
        <v>50.481323529411767</v>
      </c>
    </row>
    <row r="38" spans="1:15" x14ac:dyDescent="0.25">
      <c r="A38" s="12">
        <v>3235</v>
      </c>
      <c r="B38" s="4" t="s">
        <v>67</v>
      </c>
      <c r="C38" s="4"/>
      <c r="D38" s="4"/>
      <c r="E38" s="4"/>
      <c r="F38" s="13"/>
      <c r="G38" s="108">
        <v>1800</v>
      </c>
      <c r="H38" s="109"/>
      <c r="I38" s="108">
        <v>1078.82</v>
      </c>
      <c r="J38" s="109"/>
      <c r="K38" s="58">
        <f t="shared" si="6"/>
        <v>59.934444444444445</v>
      </c>
    </row>
    <row r="39" spans="1:15" x14ac:dyDescent="0.25">
      <c r="A39" s="12">
        <v>3236</v>
      </c>
      <c r="B39" s="4" t="s">
        <v>68</v>
      </c>
      <c r="C39" s="4"/>
      <c r="D39" s="4"/>
      <c r="E39" s="4"/>
      <c r="F39" s="13"/>
      <c r="G39" s="108">
        <v>4400</v>
      </c>
      <c r="H39" s="109"/>
      <c r="I39" s="108">
        <v>87.6</v>
      </c>
      <c r="J39" s="109"/>
      <c r="K39" s="58">
        <f t="shared" si="6"/>
        <v>1.9909090909090907</v>
      </c>
    </row>
    <row r="40" spans="1:15" x14ac:dyDescent="0.25">
      <c r="A40" s="12">
        <v>3237</v>
      </c>
      <c r="B40" s="4" t="s">
        <v>69</v>
      </c>
      <c r="C40" s="4"/>
      <c r="D40" s="4"/>
      <c r="E40" s="4"/>
      <c r="F40" s="13"/>
      <c r="G40" s="108">
        <v>2000</v>
      </c>
      <c r="H40" s="109"/>
      <c r="I40" s="108">
        <v>1228.95</v>
      </c>
      <c r="J40" s="109"/>
      <c r="K40" s="58">
        <f t="shared" si="6"/>
        <v>61.447499999999998</v>
      </c>
    </row>
    <row r="41" spans="1:15" x14ac:dyDescent="0.25">
      <c r="A41" s="12">
        <v>3238</v>
      </c>
      <c r="B41" s="4" t="s">
        <v>70</v>
      </c>
      <c r="C41" s="4"/>
      <c r="D41" s="4"/>
      <c r="E41" s="4"/>
      <c r="F41" s="13"/>
      <c r="G41" s="108">
        <v>4000</v>
      </c>
      <c r="H41" s="109"/>
      <c r="I41" s="108">
        <v>1944.47</v>
      </c>
      <c r="J41" s="109"/>
      <c r="K41" s="58">
        <f t="shared" si="6"/>
        <v>48.611750000000001</v>
      </c>
    </row>
    <row r="42" spans="1:15" x14ac:dyDescent="0.25">
      <c r="A42" s="12">
        <v>3239</v>
      </c>
      <c r="B42" s="4" t="s">
        <v>71</v>
      </c>
      <c r="C42" s="4"/>
      <c r="D42" s="4"/>
      <c r="E42" s="4"/>
      <c r="F42" s="13"/>
      <c r="G42" s="108">
        <v>1500</v>
      </c>
      <c r="H42" s="109"/>
      <c r="I42" s="108">
        <v>472.61</v>
      </c>
      <c r="J42" s="109"/>
      <c r="K42" s="58">
        <f t="shared" si="6"/>
        <v>31.507333333333332</v>
      </c>
    </row>
    <row r="43" spans="1:15" x14ac:dyDescent="0.25">
      <c r="A43" s="12">
        <v>3292</v>
      </c>
      <c r="B43" s="4" t="s">
        <v>74</v>
      </c>
      <c r="C43" s="4"/>
      <c r="D43" s="4"/>
      <c r="E43" s="4"/>
      <c r="F43" s="13"/>
      <c r="G43" s="108">
        <v>300</v>
      </c>
      <c r="H43" s="109"/>
      <c r="I43" s="108"/>
      <c r="J43" s="109"/>
      <c r="K43" s="58">
        <f t="shared" si="6"/>
        <v>0</v>
      </c>
    </row>
    <row r="44" spans="1:15" x14ac:dyDescent="0.25">
      <c r="A44" s="12">
        <v>3293</v>
      </c>
      <c r="B44" s="4" t="s">
        <v>75</v>
      </c>
      <c r="C44" s="4"/>
      <c r="D44" s="4"/>
      <c r="E44" s="4"/>
      <c r="F44" s="13"/>
      <c r="G44" s="108">
        <v>300</v>
      </c>
      <c r="H44" s="109"/>
      <c r="I44" s="108">
        <v>436.94</v>
      </c>
      <c r="J44" s="109"/>
      <c r="K44" s="58">
        <f t="shared" si="6"/>
        <v>145.64666666666665</v>
      </c>
    </row>
    <row r="45" spans="1:15" x14ac:dyDescent="0.25">
      <c r="A45" s="12">
        <v>3294</v>
      </c>
      <c r="B45" s="4" t="s">
        <v>76</v>
      </c>
      <c r="C45" s="4"/>
      <c r="D45" s="4"/>
      <c r="E45" s="4"/>
      <c r="F45" s="13"/>
      <c r="G45" s="108">
        <v>175</v>
      </c>
      <c r="H45" s="109"/>
      <c r="I45" s="108">
        <v>150</v>
      </c>
      <c r="J45" s="109"/>
      <c r="K45" s="58">
        <f t="shared" si="6"/>
        <v>85.714285714285708</v>
      </c>
    </row>
    <row r="46" spans="1:15" x14ac:dyDescent="0.25">
      <c r="A46" s="12">
        <v>3299</v>
      </c>
      <c r="B46" s="4" t="s">
        <v>72</v>
      </c>
      <c r="C46" s="4"/>
      <c r="D46" s="4"/>
      <c r="E46" s="4"/>
      <c r="F46" s="13"/>
      <c r="G46" s="108">
        <v>1684.65</v>
      </c>
      <c r="H46" s="109"/>
      <c r="I46" s="108">
        <v>850.28</v>
      </c>
      <c r="J46" s="109"/>
      <c r="K46" s="58">
        <f t="shared" si="6"/>
        <v>50.472204909031547</v>
      </c>
    </row>
    <row r="47" spans="1:15" x14ac:dyDescent="0.25">
      <c r="A47" s="308" t="s">
        <v>99</v>
      </c>
      <c r="B47" s="309"/>
      <c r="C47" s="309"/>
      <c r="D47" s="309"/>
      <c r="E47" s="309"/>
      <c r="F47" s="310"/>
      <c r="G47" s="332">
        <f t="shared" ref="G47" si="7">G49+G53</f>
        <v>1991700</v>
      </c>
      <c r="H47" s="333"/>
      <c r="I47" s="332">
        <f t="shared" ref="I47" si="8">I49+I53</f>
        <v>956107.04</v>
      </c>
      <c r="J47" s="333"/>
      <c r="K47" s="334">
        <f t="shared" ref="K47:K48" si="9">I47/G47*100</f>
        <v>48.004570969523527</v>
      </c>
    </row>
    <row r="48" spans="1:15" x14ac:dyDescent="0.25">
      <c r="A48" s="287" t="s">
        <v>100</v>
      </c>
      <c r="B48" s="288"/>
      <c r="C48" s="288"/>
      <c r="D48" s="288"/>
      <c r="E48" s="288"/>
      <c r="F48" s="289"/>
      <c r="G48" s="295"/>
      <c r="H48" s="296"/>
      <c r="I48" s="295"/>
      <c r="J48" s="296"/>
      <c r="K48" s="335" t="e">
        <f t="shared" si="9"/>
        <v>#DIV/0!</v>
      </c>
      <c r="O48" s="35"/>
    </row>
    <row r="49" spans="1:15" x14ac:dyDescent="0.25">
      <c r="A49" s="39">
        <v>31</v>
      </c>
      <c r="B49" s="40" t="s">
        <v>47</v>
      </c>
      <c r="C49" s="40"/>
      <c r="D49" s="40"/>
      <c r="E49" s="40"/>
      <c r="F49" s="43"/>
      <c r="G49" s="306">
        <f t="shared" ref="G49" si="10">G50+G52+G51</f>
        <v>1990000</v>
      </c>
      <c r="H49" s="307"/>
      <c r="I49" s="306">
        <f t="shared" ref="I49" si="11">I50+I52+I51</f>
        <v>955083.4</v>
      </c>
      <c r="J49" s="307"/>
      <c r="K49" s="89">
        <f>I49/G49*100</f>
        <v>47.994140703517587</v>
      </c>
    </row>
    <row r="50" spans="1:15" x14ac:dyDescent="0.25">
      <c r="A50" s="11">
        <v>3111</v>
      </c>
      <c r="B50" s="42" t="s">
        <v>49</v>
      </c>
      <c r="C50" s="42"/>
      <c r="D50" s="42"/>
      <c r="E50" s="42"/>
      <c r="F50" s="43"/>
      <c r="G50" s="265">
        <v>1650000</v>
      </c>
      <c r="H50" s="266"/>
      <c r="I50" s="265">
        <v>790801.51</v>
      </c>
      <c r="J50" s="266"/>
      <c r="K50" s="89">
        <f>I50/G50*100</f>
        <v>47.92736424242424</v>
      </c>
      <c r="O50" s="35"/>
    </row>
    <row r="51" spans="1:15" x14ac:dyDescent="0.25">
      <c r="A51" s="12">
        <v>3121</v>
      </c>
      <c r="B51" s="4" t="s">
        <v>50</v>
      </c>
      <c r="C51" s="4"/>
      <c r="D51" s="4"/>
      <c r="E51" s="4"/>
      <c r="F51" s="22"/>
      <c r="G51" s="108">
        <v>65000</v>
      </c>
      <c r="H51" s="109"/>
      <c r="I51" s="108">
        <v>33799.58</v>
      </c>
      <c r="J51" s="109"/>
      <c r="K51" s="48">
        <f>I51/G51*100</f>
        <v>51.999353846153852</v>
      </c>
    </row>
    <row r="52" spans="1:15" x14ac:dyDescent="0.25">
      <c r="A52" s="12">
        <v>3132</v>
      </c>
      <c r="B52" s="4" t="s">
        <v>97</v>
      </c>
      <c r="C52" s="4"/>
      <c r="D52" s="4"/>
      <c r="E52" s="4"/>
      <c r="F52" s="22"/>
      <c r="G52" s="108">
        <v>275000</v>
      </c>
      <c r="H52" s="109"/>
      <c r="I52" s="108">
        <v>130482.31</v>
      </c>
      <c r="J52" s="109"/>
      <c r="K52" s="48">
        <f>I52/G52*100</f>
        <v>47.448112727272729</v>
      </c>
    </row>
    <row r="53" spans="1:15" x14ac:dyDescent="0.25">
      <c r="A53" s="39">
        <v>32</v>
      </c>
      <c r="B53" s="40" t="s">
        <v>53</v>
      </c>
      <c r="C53" s="40"/>
      <c r="D53" s="40"/>
      <c r="E53" s="40"/>
      <c r="F53" s="43"/>
      <c r="G53" s="306">
        <f t="shared" ref="G53" si="12">G54</f>
        <v>1700</v>
      </c>
      <c r="H53" s="307"/>
      <c r="I53" s="306">
        <f t="shared" ref="I53" si="13">I54</f>
        <v>1023.64</v>
      </c>
      <c r="J53" s="307"/>
      <c r="K53" s="48">
        <f>I53/G53*100</f>
        <v>60.214117647058821</v>
      </c>
      <c r="O53" s="35"/>
    </row>
    <row r="54" spans="1:15" x14ac:dyDescent="0.25">
      <c r="A54" s="12">
        <v>3295</v>
      </c>
      <c r="B54" s="4" t="s">
        <v>101</v>
      </c>
      <c r="C54" s="4"/>
      <c r="D54" s="4"/>
      <c r="E54" s="4"/>
      <c r="F54" s="22"/>
      <c r="G54" s="108">
        <v>1700</v>
      </c>
      <c r="H54" s="109"/>
      <c r="I54" s="108">
        <v>1023.64</v>
      </c>
      <c r="J54" s="109"/>
      <c r="K54" s="48">
        <f t="shared" ref="K54" si="14">I54/G54*100</f>
        <v>60.214117647058821</v>
      </c>
    </row>
    <row r="55" spans="1:15" x14ac:dyDescent="0.25">
      <c r="A55" s="311" t="s">
        <v>103</v>
      </c>
      <c r="B55" s="312"/>
      <c r="C55" s="312"/>
      <c r="D55" s="312"/>
      <c r="E55" s="312"/>
      <c r="F55" s="313"/>
      <c r="G55" s="317">
        <f>G56+G62+G96+G100</f>
        <v>48483.63</v>
      </c>
      <c r="H55" s="318"/>
      <c r="I55" s="317">
        <f>I56+I62+I96+I100</f>
        <v>19544.18</v>
      </c>
      <c r="J55" s="318"/>
      <c r="K55" s="53">
        <f t="shared" ref="K55" si="15">I55/G55*100</f>
        <v>40.310884312911391</v>
      </c>
    </row>
    <row r="56" spans="1:15" x14ac:dyDescent="0.25">
      <c r="A56" s="287" t="s">
        <v>104</v>
      </c>
      <c r="B56" s="288"/>
      <c r="C56" s="288"/>
      <c r="D56" s="288"/>
      <c r="E56" s="288"/>
      <c r="F56" s="289"/>
      <c r="G56" s="293">
        <f>G58</f>
        <v>4400</v>
      </c>
      <c r="H56" s="294"/>
      <c r="I56" s="293">
        <f t="shared" ref="I56" si="16">I58</f>
        <v>3799.99</v>
      </c>
      <c r="J56" s="294"/>
      <c r="K56" s="335">
        <f t="shared" ref="K56:K59" si="17">I56/G56*100</f>
        <v>86.363409090909087</v>
      </c>
    </row>
    <row r="57" spans="1:15" x14ac:dyDescent="0.25">
      <c r="A57" s="287" t="s">
        <v>105</v>
      </c>
      <c r="B57" s="288"/>
      <c r="C57" s="288"/>
      <c r="D57" s="288"/>
      <c r="E57" s="288"/>
      <c r="F57" s="289"/>
      <c r="G57" s="295"/>
      <c r="H57" s="296"/>
      <c r="I57" s="295"/>
      <c r="J57" s="296"/>
      <c r="K57" s="335" t="e">
        <f t="shared" si="17"/>
        <v>#DIV/0!</v>
      </c>
    </row>
    <row r="58" spans="1:15" x14ac:dyDescent="0.25">
      <c r="A58" s="39">
        <v>32</v>
      </c>
      <c r="B58" s="40" t="s">
        <v>53</v>
      </c>
      <c r="C58" s="40"/>
      <c r="D58" s="40"/>
      <c r="E58" s="40"/>
      <c r="F58" s="43"/>
      <c r="G58" s="306">
        <f>SUM(G59:H61)</f>
        <v>4400</v>
      </c>
      <c r="H58" s="307"/>
      <c r="I58" s="306">
        <f>SUM(I59:J61)</f>
        <v>3799.99</v>
      </c>
      <c r="J58" s="307"/>
      <c r="K58" s="88">
        <f>I58/G58*100</f>
        <v>86.363409090909087</v>
      </c>
    </row>
    <row r="59" spans="1:15" x14ac:dyDescent="0.25">
      <c r="A59" s="11">
        <v>3221</v>
      </c>
      <c r="B59" s="42" t="s">
        <v>147</v>
      </c>
      <c r="C59" s="42"/>
      <c r="D59" s="42"/>
      <c r="E59" s="42"/>
      <c r="F59" s="43"/>
      <c r="G59" s="265">
        <v>2000</v>
      </c>
      <c r="H59" s="266"/>
      <c r="I59" s="265">
        <v>2000</v>
      </c>
      <c r="J59" s="266"/>
      <c r="K59" s="89">
        <f t="shared" si="17"/>
        <v>100</v>
      </c>
    </row>
    <row r="60" spans="1:15" x14ac:dyDescent="0.25">
      <c r="A60" s="11">
        <v>3239</v>
      </c>
      <c r="B60" s="42" t="s">
        <v>71</v>
      </c>
      <c r="C60" s="42"/>
      <c r="D60" s="42"/>
      <c r="E60" s="42"/>
      <c r="F60" s="43"/>
      <c r="G60" s="265">
        <v>1800</v>
      </c>
      <c r="H60" s="266"/>
      <c r="I60" s="265">
        <v>1799.99</v>
      </c>
      <c r="J60" s="266"/>
      <c r="K60" s="89">
        <f>I60/G60*100</f>
        <v>99.999444444444435</v>
      </c>
    </row>
    <row r="61" spans="1:15" x14ac:dyDescent="0.25">
      <c r="A61" s="11">
        <v>3299</v>
      </c>
      <c r="B61" s="42" t="s">
        <v>113</v>
      </c>
      <c r="C61" s="42"/>
      <c r="D61" s="42"/>
      <c r="E61" s="42"/>
      <c r="F61" s="43"/>
      <c r="G61" s="265">
        <v>600</v>
      </c>
      <c r="H61" s="266"/>
      <c r="I61" s="265">
        <v>0</v>
      </c>
      <c r="J61" s="266"/>
      <c r="K61" s="89">
        <f>I61/G61*100</f>
        <v>0</v>
      </c>
    </row>
    <row r="62" spans="1:15" x14ac:dyDescent="0.25">
      <c r="A62" s="308" t="s">
        <v>106</v>
      </c>
      <c r="B62" s="309"/>
      <c r="C62" s="309"/>
      <c r="D62" s="309"/>
      <c r="E62" s="309"/>
      <c r="F62" s="310"/>
      <c r="G62" s="295">
        <f>G64+G72+G77+G84+G87</f>
        <v>41927.11</v>
      </c>
      <c r="H62" s="296"/>
      <c r="I62" s="295">
        <f t="shared" ref="I62" si="18">I64+I72+I77+I84+I87</f>
        <v>13587.67</v>
      </c>
      <c r="J62" s="296"/>
      <c r="K62" s="334">
        <f>I62/G62*100</f>
        <v>32.407838269797274</v>
      </c>
    </row>
    <row r="63" spans="1:15" x14ac:dyDescent="0.25">
      <c r="A63" s="329"/>
      <c r="B63" s="330"/>
      <c r="C63" s="330"/>
      <c r="D63" s="330"/>
      <c r="E63" s="330"/>
      <c r="F63" s="331"/>
      <c r="G63" s="293"/>
      <c r="H63" s="294"/>
      <c r="I63" s="293"/>
      <c r="J63" s="294"/>
      <c r="K63" s="336"/>
    </row>
    <row r="64" spans="1:15" x14ac:dyDescent="0.25">
      <c r="A64" s="308" t="s">
        <v>110</v>
      </c>
      <c r="B64" s="309"/>
      <c r="C64" s="309"/>
      <c r="D64" s="309"/>
      <c r="E64" s="309"/>
      <c r="F64" s="310"/>
      <c r="G64" s="295">
        <f t="shared" ref="G64" si="19">G65</f>
        <v>3100</v>
      </c>
      <c r="H64" s="296"/>
      <c r="I64" s="295">
        <f t="shared" ref="I64" si="20">I65</f>
        <v>0</v>
      </c>
      <c r="J64" s="296"/>
      <c r="K64" s="90">
        <f>I64/G64*100</f>
        <v>0</v>
      </c>
    </row>
    <row r="65" spans="1:11" x14ac:dyDescent="0.25">
      <c r="A65" s="39">
        <v>32</v>
      </c>
      <c r="B65" s="40" t="s">
        <v>53</v>
      </c>
      <c r="C65" s="40"/>
      <c r="D65" s="40"/>
      <c r="E65" s="40"/>
      <c r="F65" s="43"/>
      <c r="G65" s="306">
        <f>SUM(G66:H71)</f>
        <v>3100</v>
      </c>
      <c r="H65" s="307"/>
      <c r="I65" s="306">
        <f>SUM(I66:J71)</f>
        <v>0</v>
      </c>
      <c r="J65" s="307"/>
      <c r="K65" s="93">
        <f>I65/G65*100</f>
        <v>0</v>
      </c>
    </row>
    <row r="66" spans="1:11" x14ac:dyDescent="0.25">
      <c r="A66" s="12">
        <v>3222</v>
      </c>
      <c r="B66" s="4" t="s">
        <v>88</v>
      </c>
      <c r="C66" s="4"/>
      <c r="D66" s="4"/>
      <c r="E66" s="4"/>
      <c r="F66" s="13"/>
      <c r="G66" s="108">
        <v>500</v>
      </c>
      <c r="H66" s="109"/>
      <c r="I66" s="108"/>
      <c r="J66" s="109"/>
      <c r="K66" s="48">
        <f>I66/G66*100</f>
        <v>0</v>
      </c>
    </row>
    <row r="67" spans="1:11" x14ac:dyDescent="0.25">
      <c r="A67" s="12">
        <v>3225</v>
      </c>
      <c r="B67" s="4" t="s">
        <v>62</v>
      </c>
      <c r="C67" s="4"/>
      <c r="D67" s="4"/>
      <c r="E67" s="4"/>
      <c r="F67" s="13"/>
      <c r="G67" s="108">
        <v>300</v>
      </c>
      <c r="H67" s="109"/>
      <c r="I67" s="108"/>
      <c r="J67" s="109"/>
      <c r="K67" s="48">
        <f>I67/G67*100</f>
        <v>0</v>
      </c>
    </row>
    <row r="68" spans="1:11" x14ac:dyDescent="0.25">
      <c r="A68" s="12">
        <v>3232</v>
      </c>
      <c r="B68" s="4" t="s">
        <v>66</v>
      </c>
      <c r="C68" s="4"/>
      <c r="D68" s="4"/>
      <c r="E68" s="4"/>
      <c r="F68" s="13"/>
      <c r="G68" s="108">
        <v>1000</v>
      </c>
      <c r="H68" s="109"/>
      <c r="I68" s="108"/>
      <c r="J68" s="109"/>
      <c r="K68" s="48">
        <f t="shared" ref="K68:K69" si="21">I68/G68*100</f>
        <v>0</v>
      </c>
    </row>
    <row r="69" spans="1:11" x14ac:dyDescent="0.25">
      <c r="A69" s="12">
        <v>3234</v>
      </c>
      <c r="B69" s="4" t="s">
        <v>89</v>
      </c>
      <c r="C69" s="4"/>
      <c r="D69" s="4"/>
      <c r="E69" s="4"/>
      <c r="F69" s="13"/>
      <c r="G69" s="108">
        <v>600</v>
      </c>
      <c r="H69" s="109"/>
      <c r="I69" s="108"/>
      <c r="J69" s="109"/>
      <c r="K69" s="48">
        <f t="shared" si="21"/>
        <v>0</v>
      </c>
    </row>
    <row r="70" spans="1:11" x14ac:dyDescent="0.25">
      <c r="A70" s="12">
        <v>3237</v>
      </c>
      <c r="B70" s="4" t="s">
        <v>69</v>
      </c>
      <c r="C70" s="4"/>
      <c r="D70" s="4"/>
      <c r="E70" s="4"/>
      <c r="F70" s="13"/>
      <c r="G70" s="108">
        <v>500</v>
      </c>
      <c r="H70" s="109"/>
      <c r="I70" s="108"/>
      <c r="J70" s="109"/>
      <c r="K70" s="48">
        <f t="shared" ref="K70" si="22">I70/G70*100</f>
        <v>0</v>
      </c>
    </row>
    <row r="71" spans="1:11" x14ac:dyDescent="0.25">
      <c r="A71" s="12">
        <v>3239</v>
      </c>
      <c r="B71" s="4" t="s">
        <v>71</v>
      </c>
      <c r="C71" s="4"/>
      <c r="D71" s="4"/>
      <c r="E71" s="4"/>
      <c r="F71" s="13"/>
      <c r="G71" s="108">
        <v>200</v>
      </c>
      <c r="H71" s="109"/>
      <c r="I71" s="108"/>
      <c r="J71" s="109"/>
      <c r="K71" s="48">
        <f>I71/G71*100</f>
        <v>0</v>
      </c>
    </row>
    <row r="72" spans="1:11" x14ac:dyDescent="0.25">
      <c r="A72" s="308" t="s">
        <v>109</v>
      </c>
      <c r="B72" s="309"/>
      <c r="C72" s="309"/>
      <c r="D72" s="309"/>
      <c r="E72" s="309"/>
      <c r="F72" s="310"/>
      <c r="G72" s="295">
        <f>G73</f>
        <v>600</v>
      </c>
      <c r="H72" s="296"/>
      <c r="I72" s="295">
        <f>I73</f>
        <v>0</v>
      </c>
      <c r="J72" s="296"/>
      <c r="K72" s="90">
        <f t="shared" ref="K72:K92" si="23">I72/G72*100</f>
        <v>0</v>
      </c>
    </row>
    <row r="73" spans="1:11" x14ac:dyDescent="0.25">
      <c r="A73" s="39">
        <v>32</v>
      </c>
      <c r="B73" s="40" t="s">
        <v>53</v>
      </c>
      <c r="C73" s="40"/>
      <c r="D73" s="40"/>
      <c r="E73" s="40"/>
      <c r="F73" s="43"/>
      <c r="G73" s="306">
        <f>SUM(G74:H76)</f>
        <v>600</v>
      </c>
      <c r="H73" s="307"/>
      <c r="I73" s="306">
        <f>SUM(I74:J76)</f>
        <v>0</v>
      </c>
      <c r="J73" s="307"/>
      <c r="K73" s="93">
        <f>I73/G73*100</f>
        <v>0</v>
      </c>
    </row>
    <row r="74" spans="1:11" x14ac:dyDescent="0.25">
      <c r="A74" s="12">
        <v>3221</v>
      </c>
      <c r="B74" s="4" t="s">
        <v>59</v>
      </c>
      <c r="C74" s="4"/>
      <c r="D74" s="4"/>
      <c r="E74" s="4"/>
      <c r="F74" s="13"/>
      <c r="G74" s="108">
        <v>200</v>
      </c>
      <c r="H74" s="109"/>
      <c r="I74" s="108"/>
      <c r="J74" s="109"/>
      <c r="K74" s="89">
        <f t="shared" si="23"/>
        <v>0</v>
      </c>
    </row>
    <row r="75" spans="1:11" x14ac:dyDescent="0.25">
      <c r="A75" s="12">
        <v>3235</v>
      </c>
      <c r="B75" s="4" t="s">
        <v>67</v>
      </c>
      <c r="C75" s="4"/>
      <c r="D75" s="4"/>
      <c r="E75" s="4"/>
      <c r="F75" s="13"/>
      <c r="G75" s="108">
        <v>200</v>
      </c>
      <c r="H75" s="109"/>
      <c r="I75" s="108"/>
      <c r="J75" s="109"/>
      <c r="K75" s="103">
        <f t="shared" si="23"/>
        <v>0</v>
      </c>
    </row>
    <row r="76" spans="1:11" x14ac:dyDescent="0.25">
      <c r="A76" s="29">
        <v>3238</v>
      </c>
      <c r="B76" s="3" t="s">
        <v>70</v>
      </c>
      <c r="C76" s="3"/>
      <c r="D76" s="3"/>
      <c r="E76" s="3"/>
      <c r="F76" s="30"/>
      <c r="G76" s="108">
        <v>200</v>
      </c>
      <c r="H76" s="109"/>
      <c r="I76" s="108"/>
      <c r="J76" s="109"/>
      <c r="K76" s="103">
        <f t="shared" si="23"/>
        <v>0</v>
      </c>
    </row>
    <row r="77" spans="1:11" x14ac:dyDescent="0.25">
      <c r="A77" s="308" t="s">
        <v>107</v>
      </c>
      <c r="B77" s="309"/>
      <c r="C77" s="309"/>
      <c r="D77" s="309"/>
      <c r="E77" s="309"/>
      <c r="F77" s="310"/>
      <c r="G77" s="295">
        <f>+G78+G82</f>
        <v>21730</v>
      </c>
      <c r="H77" s="296"/>
      <c r="I77" s="295">
        <f t="shared" ref="I77" si="24">+I78+I82</f>
        <v>8896.4</v>
      </c>
      <c r="J77" s="296"/>
      <c r="K77" s="90">
        <f t="shared" ref="K77" si="25">I77/G77*100</f>
        <v>40.940635066728028</v>
      </c>
    </row>
    <row r="78" spans="1:11" x14ac:dyDescent="0.25">
      <c r="A78" s="21">
        <v>32</v>
      </c>
      <c r="B78" s="5" t="s">
        <v>53</v>
      </c>
      <c r="C78" s="5"/>
      <c r="D78" s="5"/>
      <c r="E78" s="5"/>
      <c r="F78" s="22"/>
      <c r="G78" s="263">
        <f>G79+G80+G81</f>
        <v>20730</v>
      </c>
      <c r="H78" s="264"/>
      <c r="I78" s="263">
        <f>I79+I80+I81</f>
        <v>8896.4</v>
      </c>
      <c r="J78" s="264"/>
      <c r="K78" s="47">
        <f>I78/G78*100</f>
        <v>42.915581283164492</v>
      </c>
    </row>
    <row r="79" spans="1:11" x14ac:dyDescent="0.25">
      <c r="A79" s="12">
        <v>3231</v>
      </c>
      <c r="B79" s="4" t="s">
        <v>65</v>
      </c>
      <c r="C79" s="4"/>
      <c r="D79" s="4"/>
      <c r="E79" s="4"/>
      <c r="F79" s="13"/>
      <c r="G79" s="108">
        <v>20000</v>
      </c>
      <c r="H79" s="109"/>
      <c r="I79" s="108">
        <v>8896.4</v>
      </c>
      <c r="J79" s="109"/>
      <c r="K79" s="48">
        <f t="shared" si="23"/>
        <v>44.481999999999999</v>
      </c>
    </row>
    <row r="80" spans="1:11" x14ac:dyDescent="0.25">
      <c r="A80" s="12">
        <v>3291</v>
      </c>
      <c r="B80" s="4" t="s">
        <v>108</v>
      </c>
      <c r="C80" s="4"/>
      <c r="D80" s="4"/>
      <c r="E80" s="4"/>
      <c r="F80" s="13"/>
      <c r="G80" s="108">
        <v>230</v>
      </c>
      <c r="H80" s="109"/>
      <c r="I80" s="108"/>
      <c r="J80" s="109"/>
      <c r="K80" s="48">
        <f t="shared" si="23"/>
        <v>0</v>
      </c>
    </row>
    <row r="81" spans="1:11" x14ac:dyDescent="0.25">
      <c r="A81" s="11">
        <v>3295</v>
      </c>
      <c r="B81" s="42" t="s">
        <v>198</v>
      </c>
      <c r="C81" s="42"/>
      <c r="D81" s="42"/>
      <c r="E81" s="42"/>
      <c r="F81" s="41"/>
      <c r="G81" s="108">
        <v>500</v>
      </c>
      <c r="H81" s="109"/>
      <c r="I81" s="108"/>
      <c r="J81" s="109"/>
      <c r="K81" s="48">
        <f t="shared" si="23"/>
        <v>0</v>
      </c>
    </row>
    <row r="82" spans="1:11" x14ac:dyDescent="0.25">
      <c r="A82" s="39">
        <v>42</v>
      </c>
      <c r="B82" s="40" t="s">
        <v>81</v>
      </c>
      <c r="C82" s="40"/>
      <c r="D82" s="40"/>
      <c r="E82" s="40"/>
      <c r="F82" s="43"/>
      <c r="G82" s="306">
        <f t="shared" ref="G82" si="26">G83</f>
        <v>1000</v>
      </c>
      <c r="H82" s="307"/>
      <c r="I82" s="306">
        <f t="shared" ref="I82" si="27">I83</f>
        <v>0</v>
      </c>
      <c r="J82" s="307"/>
      <c r="K82" s="93">
        <f>I82/G82*100</f>
        <v>0</v>
      </c>
    </row>
    <row r="83" spans="1:11" x14ac:dyDescent="0.25">
      <c r="A83" s="29">
        <v>4241</v>
      </c>
      <c r="B83" s="3" t="s">
        <v>85</v>
      </c>
      <c r="C83" s="3"/>
      <c r="D83" s="3"/>
      <c r="E83" s="3"/>
      <c r="F83" s="30"/>
      <c r="G83" s="321">
        <v>1000</v>
      </c>
      <c r="H83" s="322"/>
      <c r="I83" s="321"/>
      <c r="J83" s="322"/>
      <c r="K83" s="48">
        <f t="shared" si="23"/>
        <v>0</v>
      </c>
    </row>
    <row r="84" spans="1:11" x14ac:dyDescent="0.25">
      <c r="A84" s="308" t="s">
        <v>112</v>
      </c>
      <c r="B84" s="309"/>
      <c r="C84" s="309"/>
      <c r="D84" s="309"/>
      <c r="E84" s="309"/>
      <c r="F84" s="310"/>
      <c r="G84" s="295">
        <f>G85</f>
        <v>1000</v>
      </c>
      <c r="H84" s="296"/>
      <c r="I84" s="295">
        <f t="shared" ref="I84" si="28">I85</f>
        <v>0</v>
      </c>
      <c r="J84" s="296"/>
      <c r="K84" s="90">
        <f t="shared" si="23"/>
        <v>0</v>
      </c>
    </row>
    <row r="85" spans="1:11" x14ac:dyDescent="0.25">
      <c r="A85" s="39">
        <v>42</v>
      </c>
      <c r="B85" s="40" t="s">
        <v>81</v>
      </c>
      <c r="C85" s="40"/>
      <c r="D85" s="40"/>
      <c r="E85" s="40"/>
      <c r="F85" s="43"/>
      <c r="G85" s="306">
        <f t="shared" ref="G85" si="29">G86</f>
        <v>1000</v>
      </c>
      <c r="H85" s="307"/>
      <c r="I85" s="306">
        <f t="shared" ref="I85" si="30">I86</f>
        <v>0</v>
      </c>
      <c r="J85" s="307"/>
      <c r="K85" s="93">
        <f>I85/G85*100</f>
        <v>0</v>
      </c>
    </row>
    <row r="86" spans="1:11" x14ac:dyDescent="0.25">
      <c r="A86" s="29">
        <v>4241</v>
      </c>
      <c r="B86" s="3" t="s">
        <v>85</v>
      </c>
      <c r="C86" s="3"/>
      <c r="D86" s="3"/>
      <c r="E86" s="3"/>
      <c r="F86" s="30"/>
      <c r="G86" s="304">
        <v>1000</v>
      </c>
      <c r="H86" s="305"/>
      <c r="I86" s="304"/>
      <c r="J86" s="305"/>
      <c r="K86" s="89">
        <f t="shared" si="23"/>
        <v>0</v>
      </c>
    </row>
    <row r="87" spans="1:11" x14ac:dyDescent="0.25">
      <c r="A87" s="308" t="s">
        <v>111</v>
      </c>
      <c r="B87" s="309"/>
      <c r="C87" s="309"/>
      <c r="D87" s="309"/>
      <c r="E87" s="309"/>
      <c r="F87" s="310"/>
      <c r="G87" s="295">
        <f>SUM(G88)+G93</f>
        <v>15497.11</v>
      </c>
      <c r="H87" s="296"/>
      <c r="I87" s="295">
        <f>SUM(I88)+I93</f>
        <v>4691.2700000000004</v>
      </c>
      <c r="J87" s="296"/>
      <c r="K87" s="90">
        <f t="shared" si="23"/>
        <v>30.271902309527395</v>
      </c>
    </row>
    <row r="88" spans="1:11" x14ac:dyDescent="0.25">
      <c r="A88" s="21">
        <v>32</v>
      </c>
      <c r="B88" s="5" t="s">
        <v>53</v>
      </c>
      <c r="C88" s="5"/>
      <c r="D88" s="5"/>
      <c r="E88" s="5"/>
      <c r="F88" s="22"/>
      <c r="G88" s="263">
        <f t="shared" ref="G88" si="31">G89+G90+G91+G92</f>
        <v>8497.11</v>
      </c>
      <c r="H88" s="264"/>
      <c r="I88" s="263">
        <f t="shared" ref="I88" si="32">I89+I90+I91+I92</f>
        <v>3198.1400000000003</v>
      </c>
      <c r="J88" s="264"/>
      <c r="K88" s="47">
        <f>I88/G88*100</f>
        <v>37.637973381537961</v>
      </c>
    </row>
    <row r="89" spans="1:11" x14ac:dyDescent="0.25">
      <c r="A89" s="11">
        <v>3211</v>
      </c>
      <c r="B89" s="42" t="s">
        <v>55</v>
      </c>
      <c r="C89" s="42"/>
      <c r="D89" s="42"/>
      <c r="E89" s="42"/>
      <c r="F89" s="41"/>
      <c r="G89" s="265">
        <v>2000</v>
      </c>
      <c r="H89" s="266"/>
      <c r="I89" s="265"/>
      <c r="J89" s="266"/>
      <c r="K89" s="89">
        <f t="shared" ref="K89:K90" si="33">I89/G89*100</f>
        <v>0</v>
      </c>
    </row>
    <row r="90" spans="1:11" x14ac:dyDescent="0.25">
      <c r="A90" s="11">
        <v>3224</v>
      </c>
      <c r="B90" s="4" t="s">
        <v>96</v>
      </c>
      <c r="C90" s="42"/>
      <c r="D90" s="42"/>
      <c r="E90" s="42"/>
      <c r="F90" s="41"/>
      <c r="G90" s="265">
        <v>3500</v>
      </c>
      <c r="H90" s="266"/>
      <c r="I90" s="265">
        <v>352.51</v>
      </c>
      <c r="J90" s="266"/>
      <c r="K90" s="48">
        <f t="shared" si="33"/>
        <v>10.071714285714286</v>
      </c>
    </row>
    <row r="91" spans="1:11" x14ac:dyDescent="0.25">
      <c r="A91" s="12">
        <v>3231</v>
      </c>
      <c r="B91" s="4" t="s">
        <v>65</v>
      </c>
      <c r="C91" s="4"/>
      <c r="D91" s="4"/>
      <c r="E91" s="4"/>
      <c r="F91" s="13"/>
      <c r="G91" s="265">
        <v>2000</v>
      </c>
      <c r="H91" s="266"/>
      <c r="I91" s="265"/>
      <c r="J91" s="266"/>
      <c r="K91" s="48">
        <f t="shared" si="23"/>
        <v>0</v>
      </c>
    </row>
    <row r="92" spans="1:11" x14ac:dyDescent="0.25">
      <c r="A92" s="12">
        <v>3299</v>
      </c>
      <c r="B92" s="4" t="s">
        <v>72</v>
      </c>
      <c r="C92" s="4"/>
      <c r="D92" s="4"/>
      <c r="E92" s="4"/>
      <c r="F92" s="13"/>
      <c r="G92" s="108">
        <v>997.11</v>
      </c>
      <c r="H92" s="109"/>
      <c r="I92" s="108">
        <v>2845.63</v>
      </c>
      <c r="J92" s="109"/>
      <c r="K92" s="48">
        <f t="shared" si="23"/>
        <v>285.38777065719933</v>
      </c>
    </row>
    <row r="93" spans="1:11" x14ac:dyDescent="0.25">
      <c r="A93" s="39">
        <v>42</v>
      </c>
      <c r="B93" s="40" t="s">
        <v>81</v>
      </c>
      <c r="C93" s="40"/>
      <c r="D93" s="40"/>
      <c r="E93" s="40"/>
      <c r="F93" s="43"/>
      <c r="G93" s="306">
        <f>G94+G95</f>
        <v>7000</v>
      </c>
      <c r="H93" s="307"/>
      <c r="I93" s="306">
        <f>I94+I95</f>
        <v>1493.13</v>
      </c>
      <c r="J93" s="307"/>
      <c r="K93" s="104">
        <f>I93/G93*100</f>
        <v>21.330428571428573</v>
      </c>
    </row>
    <row r="94" spans="1:11" x14ac:dyDescent="0.25">
      <c r="A94" s="29">
        <v>4221</v>
      </c>
      <c r="B94" s="3" t="s">
        <v>93</v>
      </c>
      <c r="C94" s="3"/>
      <c r="D94" s="3"/>
      <c r="E94" s="3"/>
      <c r="F94" s="30"/>
      <c r="G94" s="321">
        <v>3000</v>
      </c>
      <c r="H94" s="322"/>
      <c r="I94" s="321"/>
      <c r="J94" s="322"/>
      <c r="K94" s="48">
        <f t="shared" ref="K94:K95" si="34">I94/G94*100</f>
        <v>0</v>
      </c>
    </row>
    <row r="95" spans="1:11" x14ac:dyDescent="0.25">
      <c r="A95" s="16">
        <v>4227</v>
      </c>
      <c r="B95" s="106" t="s">
        <v>83</v>
      </c>
      <c r="C95" s="106"/>
      <c r="D95" s="106"/>
      <c r="E95" s="106"/>
      <c r="F95" s="107"/>
      <c r="G95" s="321">
        <v>4000</v>
      </c>
      <c r="H95" s="322"/>
      <c r="I95" s="108">
        <v>1493.13</v>
      </c>
      <c r="J95" s="109"/>
      <c r="K95" s="48">
        <f t="shared" si="34"/>
        <v>37.328250000000004</v>
      </c>
    </row>
    <row r="96" spans="1:11" x14ac:dyDescent="0.25">
      <c r="A96" s="308" t="s">
        <v>148</v>
      </c>
      <c r="B96" s="309"/>
      <c r="C96" s="309"/>
      <c r="D96" s="309"/>
      <c r="E96" s="309"/>
      <c r="F96" s="310"/>
      <c r="G96" s="332">
        <f t="shared" ref="G96" si="35">G98</f>
        <v>730.02</v>
      </c>
      <c r="H96" s="333"/>
      <c r="I96" s="332">
        <f t="shared" ref="I96" si="36">I98</f>
        <v>730.02</v>
      </c>
      <c r="J96" s="333"/>
      <c r="K96" s="334">
        <f t="shared" ref="K96:K97" si="37">I96/G96*100</f>
        <v>100</v>
      </c>
    </row>
    <row r="97" spans="1:11" x14ac:dyDescent="0.25">
      <c r="A97" s="287" t="s">
        <v>149</v>
      </c>
      <c r="B97" s="288"/>
      <c r="C97" s="288"/>
      <c r="D97" s="288"/>
      <c r="E97" s="288"/>
      <c r="F97" s="289"/>
      <c r="G97" s="295"/>
      <c r="H97" s="296"/>
      <c r="I97" s="295"/>
      <c r="J97" s="296"/>
      <c r="K97" s="335" t="e">
        <f t="shared" si="37"/>
        <v>#DIV/0!</v>
      </c>
    </row>
    <row r="98" spans="1:11" x14ac:dyDescent="0.25">
      <c r="A98" s="39">
        <v>32</v>
      </c>
      <c r="B98" s="40" t="s">
        <v>53</v>
      </c>
      <c r="C98" s="40"/>
      <c r="D98" s="40"/>
      <c r="E98" s="40"/>
      <c r="F98" s="43"/>
      <c r="G98" s="306">
        <f t="shared" ref="G98" si="38">G99</f>
        <v>730.02</v>
      </c>
      <c r="H98" s="307"/>
      <c r="I98" s="306">
        <f t="shared" ref="I98" si="39">I99</f>
        <v>730.02</v>
      </c>
      <c r="J98" s="307"/>
      <c r="K98" s="93">
        <f>I98/G98*100</f>
        <v>100</v>
      </c>
    </row>
    <row r="99" spans="1:11" x14ac:dyDescent="0.25">
      <c r="A99" s="29">
        <v>3237</v>
      </c>
      <c r="B99" s="3" t="s">
        <v>150</v>
      </c>
      <c r="C99" s="3"/>
      <c r="D99" s="3"/>
      <c r="E99" s="3"/>
      <c r="F99" s="30"/>
      <c r="G99" s="304">
        <v>730.02</v>
      </c>
      <c r="H99" s="305"/>
      <c r="I99" s="304">
        <v>730.02</v>
      </c>
      <c r="J99" s="305"/>
      <c r="K99" s="89">
        <f>I99/G99*100</f>
        <v>100</v>
      </c>
    </row>
    <row r="100" spans="1:11" x14ac:dyDescent="0.25">
      <c r="A100" s="308" t="s">
        <v>151</v>
      </c>
      <c r="B100" s="309"/>
      <c r="C100" s="309"/>
      <c r="D100" s="309"/>
      <c r="E100" s="309"/>
      <c r="F100" s="310"/>
      <c r="G100" s="332">
        <f t="shared" ref="G100" si="40">G102</f>
        <v>1426.5</v>
      </c>
      <c r="H100" s="333"/>
      <c r="I100" s="332">
        <f t="shared" ref="I100" si="41">I102</f>
        <v>1426.5</v>
      </c>
      <c r="J100" s="333"/>
      <c r="K100" s="334">
        <f t="shared" ref="K100:K101" si="42">I100/G100*100</f>
        <v>100</v>
      </c>
    </row>
    <row r="101" spans="1:11" x14ac:dyDescent="0.25">
      <c r="A101" s="287" t="s">
        <v>152</v>
      </c>
      <c r="B101" s="288"/>
      <c r="C101" s="288"/>
      <c r="D101" s="288"/>
      <c r="E101" s="288"/>
      <c r="F101" s="289"/>
      <c r="G101" s="295"/>
      <c r="H101" s="296"/>
      <c r="I101" s="295"/>
      <c r="J101" s="296"/>
      <c r="K101" s="335" t="e">
        <f t="shared" si="42"/>
        <v>#DIV/0!</v>
      </c>
    </row>
    <row r="102" spans="1:11" x14ac:dyDescent="0.25">
      <c r="A102" s="39">
        <v>38</v>
      </c>
      <c r="B102" s="40" t="s">
        <v>143</v>
      </c>
      <c r="C102" s="40"/>
      <c r="D102" s="40"/>
      <c r="E102" s="40"/>
      <c r="F102" s="43"/>
      <c r="G102" s="306">
        <f t="shared" ref="G102" si="43">G103</f>
        <v>1426.5</v>
      </c>
      <c r="H102" s="307"/>
      <c r="I102" s="306">
        <f t="shared" ref="I102" si="44">I103</f>
        <v>1426.5</v>
      </c>
      <c r="J102" s="307"/>
      <c r="K102" s="93">
        <f>I102/G102*100</f>
        <v>100</v>
      </c>
    </row>
    <row r="103" spans="1:11" x14ac:dyDescent="0.25">
      <c r="A103" s="29">
        <v>3812</v>
      </c>
      <c r="B103" s="3" t="s">
        <v>179</v>
      </c>
      <c r="C103" s="3"/>
      <c r="D103" s="3"/>
      <c r="E103" s="3"/>
      <c r="F103" s="30"/>
      <c r="G103" s="304">
        <v>1426.5</v>
      </c>
      <c r="H103" s="305"/>
      <c r="I103" s="304">
        <v>1426.5</v>
      </c>
      <c r="J103" s="305"/>
      <c r="K103" s="89">
        <f>I103/G103*100</f>
        <v>100</v>
      </c>
    </row>
    <row r="104" spans="1:11" x14ac:dyDescent="0.25">
      <c r="A104" s="311" t="s">
        <v>114</v>
      </c>
      <c r="B104" s="312"/>
      <c r="C104" s="312"/>
      <c r="D104" s="312"/>
      <c r="E104" s="312"/>
      <c r="F104" s="313"/>
      <c r="G104" s="317">
        <f t="shared" ref="G104" si="45">G105</f>
        <v>14274.91</v>
      </c>
      <c r="H104" s="318"/>
      <c r="I104" s="317">
        <f t="shared" ref="I104" si="46">I105</f>
        <v>14274.91</v>
      </c>
      <c r="J104" s="318"/>
      <c r="K104" s="53">
        <f>I104/G104*100</f>
        <v>100</v>
      </c>
    </row>
    <row r="105" spans="1:11" x14ac:dyDescent="0.25">
      <c r="A105" s="287" t="s">
        <v>115</v>
      </c>
      <c r="B105" s="288"/>
      <c r="C105" s="288"/>
      <c r="D105" s="288"/>
      <c r="E105" s="288"/>
      <c r="F105" s="289"/>
      <c r="G105" s="293">
        <f t="shared" ref="G105" si="47">G107+G111</f>
        <v>14274.91</v>
      </c>
      <c r="H105" s="294"/>
      <c r="I105" s="293">
        <f t="shared" ref="I105" si="48">I107+I111</f>
        <v>14274.91</v>
      </c>
      <c r="J105" s="294"/>
      <c r="K105" s="335">
        <f t="shared" ref="K105:K106" si="49">I105/G105*100</f>
        <v>100</v>
      </c>
    </row>
    <row r="106" spans="1:11" x14ac:dyDescent="0.25">
      <c r="A106" s="287" t="s">
        <v>105</v>
      </c>
      <c r="B106" s="288"/>
      <c r="C106" s="288"/>
      <c r="D106" s="288"/>
      <c r="E106" s="288"/>
      <c r="F106" s="289"/>
      <c r="G106" s="295"/>
      <c r="H106" s="296"/>
      <c r="I106" s="295"/>
      <c r="J106" s="296"/>
      <c r="K106" s="335" t="e">
        <f t="shared" si="49"/>
        <v>#DIV/0!</v>
      </c>
    </row>
    <row r="107" spans="1:11" x14ac:dyDescent="0.25">
      <c r="A107" s="39">
        <v>31</v>
      </c>
      <c r="B107" s="40" t="s">
        <v>47</v>
      </c>
      <c r="C107" s="40"/>
      <c r="D107" s="40"/>
      <c r="E107" s="40"/>
      <c r="F107" s="43"/>
      <c r="G107" s="306">
        <f t="shared" ref="G107:I107" si="50">G108+G109+G110</f>
        <v>13323.48</v>
      </c>
      <c r="H107" s="307"/>
      <c r="I107" s="306">
        <f t="shared" si="50"/>
        <v>13323.48</v>
      </c>
      <c r="J107" s="307"/>
      <c r="K107" s="92">
        <f>I107/G107*100</f>
        <v>100</v>
      </c>
    </row>
    <row r="108" spans="1:11" x14ac:dyDescent="0.25">
      <c r="A108" s="29">
        <v>3111</v>
      </c>
      <c r="B108" s="3" t="s">
        <v>49</v>
      </c>
      <c r="C108" s="3"/>
      <c r="D108" s="3"/>
      <c r="E108" s="3"/>
      <c r="F108" s="30"/>
      <c r="G108" s="265">
        <v>11093.09</v>
      </c>
      <c r="H108" s="266"/>
      <c r="I108" s="265">
        <v>11093.09</v>
      </c>
      <c r="J108" s="266"/>
      <c r="K108" s="89">
        <f>I108/G108*100</f>
        <v>100</v>
      </c>
    </row>
    <row r="109" spans="1:11" x14ac:dyDescent="0.25">
      <c r="A109" s="12">
        <v>3121</v>
      </c>
      <c r="B109" s="4" t="s">
        <v>50</v>
      </c>
      <c r="C109" s="4"/>
      <c r="D109" s="4"/>
      <c r="E109" s="4"/>
      <c r="F109" s="13"/>
      <c r="G109" s="108">
        <v>400</v>
      </c>
      <c r="H109" s="109"/>
      <c r="I109" s="108">
        <v>400</v>
      </c>
      <c r="J109" s="109"/>
      <c r="K109" s="48">
        <f t="shared" ref="K109:K112" si="51">I109/G109*100</f>
        <v>100</v>
      </c>
    </row>
    <row r="110" spans="1:11" x14ac:dyDescent="0.25">
      <c r="A110" s="12">
        <v>3132</v>
      </c>
      <c r="B110" s="4" t="s">
        <v>116</v>
      </c>
      <c r="C110" s="4"/>
      <c r="D110" s="4"/>
      <c r="E110" s="4"/>
      <c r="F110" s="13"/>
      <c r="G110" s="108">
        <v>1830.39</v>
      </c>
      <c r="H110" s="109"/>
      <c r="I110" s="108">
        <v>1830.39</v>
      </c>
      <c r="J110" s="109"/>
      <c r="K110" s="48">
        <f t="shared" si="51"/>
        <v>100</v>
      </c>
    </row>
    <row r="111" spans="1:11" x14ac:dyDescent="0.25">
      <c r="A111" s="39">
        <v>32</v>
      </c>
      <c r="B111" s="40" t="s">
        <v>53</v>
      </c>
      <c r="C111" s="40"/>
      <c r="D111" s="40"/>
      <c r="E111" s="40"/>
      <c r="F111" s="43"/>
      <c r="G111" s="306">
        <f t="shared" ref="G111:I111" si="52">G112</f>
        <v>951.43</v>
      </c>
      <c r="H111" s="307"/>
      <c r="I111" s="306">
        <f t="shared" si="52"/>
        <v>951.43</v>
      </c>
      <c r="J111" s="307"/>
      <c r="K111" s="93">
        <f>I111/G111*100</f>
        <v>100</v>
      </c>
    </row>
    <row r="112" spans="1:11" x14ac:dyDescent="0.25">
      <c r="A112" s="29">
        <v>3212</v>
      </c>
      <c r="B112" s="3" t="s">
        <v>98</v>
      </c>
      <c r="C112" s="3"/>
      <c r="D112" s="3"/>
      <c r="E112" s="3"/>
      <c r="F112" s="30"/>
      <c r="G112" s="321">
        <v>951.43</v>
      </c>
      <c r="H112" s="322"/>
      <c r="I112" s="321">
        <v>951.43</v>
      </c>
      <c r="J112" s="322"/>
      <c r="K112" s="48">
        <f t="shared" si="51"/>
        <v>100</v>
      </c>
    </row>
    <row r="113" spans="1:11" x14ac:dyDescent="0.25">
      <c r="A113" s="311" t="s">
        <v>117</v>
      </c>
      <c r="B113" s="312"/>
      <c r="C113" s="312"/>
      <c r="D113" s="312"/>
      <c r="E113" s="312"/>
      <c r="F113" s="313"/>
      <c r="G113" s="317">
        <f>G114+G130</f>
        <v>11264.47</v>
      </c>
      <c r="H113" s="318"/>
      <c r="I113" s="317">
        <f>I114+I130</f>
        <v>3574.71</v>
      </c>
      <c r="J113" s="318"/>
      <c r="K113" s="53">
        <f t="shared" ref="K113" si="53">I113/G113*100</f>
        <v>31.734382531978873</v>
      </c>
    </row>
    <row r="114" spans="1:11" x14ac:dyDescent="0.25">
      <c r="A114" s="326" t="s">
        <v>118</v>
      </c>
      <c r="B114" s="327"/>
      <c r="C114" s="327"/>
      <c r="D114" s="327"/>
      <c r="E114" s="327"/>
      <c r="F114" s="328"/>
      <c r="G114" s="319">
        <f>G118+G128</f>
        <v>5758.4699999999993</v>
      </c>
      <c r="H114" s="320"/>
      <c r="I114" s="319">
        <f>I118+I128</f>
        <v>3574.71</v>
      </c>
      <c r="J114" s="320"/>
      <c r="K114" s="335">
        <f>I114/G114*100</f>
        <v>62.077426816498139</v>
      </c>
    </row>
    <row r="115" spans="1:11" x14ac:dyDescent="0.25">
      <c r="A115" s="314" t="s">
        <v>195</v>
      </c>
      <c r="B115" s="315"/>
      <c r="C115" s="315"/>
      <c r="D115" s="315"/>
      <c r="E115" s="315"/>
      <c r="F115" s="316"/>
      <c r="G115" s="319"/>
      <c r="H115" s="320"/>
      <c r="I115" s="319"/>
      <c r="J115" s="320"/>
      <c r="K115" s="335"/>
    </row>
    <row r="116" spans="1:11" x14ac:dyDescent="0.25">
      <c r="A116" s="301" t="s">
        <v>196</v>
      </c>
      <c r="B116" s="302"/>
      <c r="C116" s="302"/>
      <c r="D116" s="302"/>
      <c r="E116" s="302"/>
      <c r="F116" s="303"/>
      <c r="G116" s="319"/>
      <c r="H116" s="320"/>
      <c r="I116" s="319"/>
      <c r="J116" s="320"/>
      <c r="K116" s="335"/>
    </row>
    <row r="117" spans="1:11" x14ac:dyDescent="0.25">
      <c r="A117" s="59" t="s">
        <v>197</v>
      </c>
      <c r="B117" s="60"/>
      <c r="C117" s="60"/>
      <c r="D117" s="60"/>
      <c r="E117" s="60"/>
      <c r="F117" s="61"/>
      <c r="G117" s="319"/>
      <c r="H117" s="320"/>
      <c r="I117" s="319"/>
      <c r="J117" s="320"/>
      <c r="K117" s="335"/>
    </row>
    <row r="118" spans="1:11" x14ac:dyDescent="0.25">
      <c r="A118" s="39">
        <v>31</v>
      </c>
      <c r="B118" s="40" t="s">
        <v>47</v>
      </c>
      <c r="C118" s="40"/>
      <c r="D118" s="40"/>
      <c r="E118" s="40"/>
      <c r="F118" s="43"/>
      <c r="G118" s="306">
        <f>SUM(G119:H127)</f>
        <v>5616.2699999999995</v>
      </c>
      <c r="H118" s="307"/>
      <c r="I118" s="306">
        <f>SUM(I119:J127)</f>
        <v>3432.51</v>
      </c>
      <c r="J118" s="307"/>
      <c r="K118" s="92">
        <f>I118/G118*100</f>
        <v>61.117253978174134</v>
      </c>
    </row>
    <row r="119" spans="1:11" ht="15" customHeight="1" x14ac:dyDescent="0.25">
      <c r="A119" s="11">
        <v>3111</v>
      </c>
      <c r="B119" s="42" t="s">
        <v>49</v>
      </c>
      <c r="C119" s="42"/>
      <c r="D119" s="42"/>
      <c r="E119" s="42"/>
      <c r="F119" s="41" t="s">
        <v>136</v>
      </c>
      <c r="G119" s="265">
        <v>1874.47</v>
      </c>
      <c r="H119" s="266"/>
      <c r="I119" s="265">
        <v>0</v>
      </c>
      <c r="J119" s="266"/>
      <c r="K119" s="89">
        <f>I119/G119*100</f>
        <v>0</v>
      </c>
    </row>
    <row r="120" spans="1:11" x14ac:dyDescent="0.25">
      <c r="A120" s="11">
        <v>3111</v>
      </c>
      <c r="B120" s="42" t="s">
        <v>49</v>
      </c>
      <c r="C120" s="42"/>
      <c r="D120" s="42"/>
      <c r="E120" s="42"/>
      <c r="F120" s="41" t="s">
        <v>138</v>
      </c>
      <c r="G120" s="265">
        <v>480.82</v>
      </c>
      <c r="H120" s="266"/>
      <c r="I120" s="265">
        <v>480.82</v>
      </c>
      <c r="J120" s="266"/>
      <c r="K120" s="48">
        <f t="shared" ref="K120" si="54">I120/G120*100</f>
        <v>100</v>
      </c>
    </row>
    <row r="121" spans="1:11" x14ac:dyDescent="0.25">
      <c r="A121" s="12">
        <v>3111</v>
      </c>
      <c r="B121" s="4" t="s">
        <v>49</v>
      </c>
      <c r="C121" s="4"/>
      <c r="D121" s="4"/>
      <c r="E121" s="4"/>
      <c r="F121" s="13" t="s">
        <v>137</v>
      </c>
      <c r="G121" s="265">
        <v>505.23</v>
      </c>
      <c r="H121" s="266"/>
      <c r="I121" s="265">
        <v>505.23</v>
      </c>
      <c r="J121" s="266"/>
      <c r="K121" s="48">
        <f t="shared" ref="K121:K122" si="55">I121/G121*100</f>
        <v>100</v>
      </c>
    </row>
    <row r="122" spans="1:11" x14ac:dyDescent="0.25">
      <c r="A122" s="12">
        <v>3111</v>
      </c>
      <c r="B122" s="4" t="s">
        <v>49</v>
      </c>
      <c r="C122" s="4"/>
      <c r="D122" s="4"/>
      <c r="E122" s="4"/>
      <c r="F122" s="13" t="s">
        <v>194</v>
      </c>
      <c r="G122" s="108">
        <v>1874.47</v>
      </c>
      <c r="H122" s="109"/>
      <c r="I122" s="108">
        <v>1874.47</v>
      </c>
      <c r="J122" s="109"/>
      <c r="K122" s="48">
        <f t="shared" si="55"/>
        <v>100</v>
      </c>
    </row>
    <row r="123" spans="1:11" x14ac:dyDescent="0.25">
      <c r="A123" s="12">
        <v>3121</v>
      </c>
      <c r="B123" s="4" t="s">
        <v>50</v>
      </c>
      <c r="C123" s="4"/>
      <c r="D123" s="4"/>
      <c r="E123" s="4"/>
      <c r="F123" s="13" t="s">
        <v>138</v>
      </c>
      <c r="G123" s="108">
        <v>100</v>
      </c>
      <c r="H123" s="109"/>
      <c r="I123" s="108">
        <v>100</v>
      </c>
      <c r="J123" s="109"/>
      <c r="K123" s="48">
        <f t="shared" ref="K123" si="56">I123/G123*100</f>
        <v>100</v>
      </c>
    </row>
    <row r="124" spans="1:11" x14ac:dyDescent="0.25">
      <c r="A124" s="12">
        <v>3132</v>
      </c>
      <c r="B124" s="4" t="s">
        <v>144</v>
      </c>
      <c r="C124" s="4"/>
      <c r="D124" s="4"/>
      <c r="E124" s="4"/>
      <c r="F124" s="13" t="s">
        <v>135</v>
      </c>
      <c r="G124" s="108">
        <v>309.29000000000002</v>
      </c>
      <c r="H124" s="109"/>
      <c r="I124" s="108">
        <v>0</v>
      </c>
      <c r="J124" s="109"/>
      <c r="K124" s="48">
        <f t="shared" ref="K124:K125" si="57">I124/G124*100</f>
        <v>0</v>
      </c>
    </row>
    <row r="125" spans="1:11" x14ac:dyDescent="0.25">
      <c r="A125" s="12">
        <v>3132</v>
      </c>
      <c r="B125" s="4" t="s">
        <v>51</v>
      </c>
      <c r="C125" s="4"/>
      <c r="D125" s="4"/>
      <c r="E125" s="4"/>
      <c r="F125" s="13" t="s">
        <v>138</v>
      </c>
      <c r="G125" s="108">
        <v>79.34</v>
      </c>
      <c r="H125" s="109"/>
      <c r="I125" s="108">
        <v>79.34</v>
      </c>
      <c r="J125" s="109"/>
      <c r="K125" s="48">
        <f t="shared" si="57"/>
        <v>100</v>
      </c>
    </row>
    <row r="126" spans="1:11" x14ac:dyDescent="0.25">
      <c r="A126" s="12">
        <v>3132</v>
      </c>
      <c r="B126" s="4" t="s">
        <v>51</v>
      </c>
      <c r="C126" s="4"/>
      <c r="D126" s="4"/>
      <c r="E126" s="4"/>
      <c r="F126" s="13" t="s">
        <v>137</v>
      </c>
      <c r="G126" s="108">
        <v>83.36</v>
      </c>
      <c r="H126" s="109"/>
      <c r="I126" s="108">
        <v>83.36</v>
      </c>
      <c r="J126" s="109"/>
      <c r="K126" s="48">
        <f t="shared" ref="K126" si="58">I126/G126*100</f>
        <v>100</v>
      </c>
    </row>
    <row r="127" spans="1:11" x14ac:dyDescent="0.25">
      <c r="A127" s="12">
        <v>3132</v>
      </c>
      <c r="B127" s="4" t="s">
        <v>51</v>
      </c>
      <c r="C127" s="4"/>
      <c r="D127" s="4"/>
      <c r="E127" s="4"/>
      <c r="F127" s="13" t="s">
        <v>194</v>
      </c>
      <c r="G127" s="108">
        <v>309.29000000000002</v>
      </c>
      <c r="H127" s="109"/>
      <c r="I127" s="108">
        <v>309.29000000000002</v>
      </c>
      <c r="J127" s="109"/>
      <c r="K127" s="48">
        <f t="shared" ref="K127" si="59">I127/G127*100</f>
        <v>100</v>
      </c>
    </row>
    <row r="128" spans="1:11" x14ac:dyDescent="0.25">
      <c r="A128" s="39">
        <v>32</v>
      </c>
      <c r="B128" s="40" t="s">
        <v>53</v>
      </c>
      <c r="C128" s="40"/>
      <c r="D128" s="40"/>
      <c r="E128" s="40"/>
      <c r="F128" s="43"/>
      <c r="G128" s="306">
        <f t="shared" ref="G128" si="60">G129</f>
        <v>142.19999999999999</v>
      </c>
      <c r="H128" s="307"/>
      <c r="I128" s="306">
        <f t="shared" ref="I128" si="61">I129</f>
        <v>142.19999999999999</v>
      </c>
      <c r="J128" s="307"/>
      <c r="K128" s="93">
        <f>I128/G128*100</f>
        <v>100</v>
      </c>
    </row>
    <row r="129" spans="1:11" x14ac:dyDescent="0.25">
      <c r="A129" s="29">
        <v>3212</v>
      </c>
      <c r="B129" s="34" t="s">
        <v>119</v>
      </c>
      <c r="C129" s="3"/>
      <c r="D129" s="3"/>
      <c r="E129" s="3"/>
      <c r="F129" s="30" t="s">
        <v>138</v>
      </c>
      <c r="G129" s="321">
        <v>142.19999999999999</v>
      </c>
      <c r="H129" s="322"/>
      <c r="I129" s="321">
        <v>142.19999999999999</v>
      </c>
      <c r="J129" s="322"/>
      <c r="K129" s="48">
        <f t="shared" ref="K129:K130" si="62">I129/G129*100</f>
        <v>100</v>
      </c>
    </row>
    <row r="130" spans="1:11" x14ac:dyDescent="0.25">
      <c r="A130" s="323" t="s">
        <v>120</v>
      </c>
      <c r="B130" s="324"/>
      <c r="C130" s="324"/>
      <c r="D130" s="324"/>
      <c r="E130" s="324"/>
      <c r="F130" s="325"/>
      <c r="G130" s="295">
        <f>G132</f>
        <v>5506</v>
      </c>
      <c r="H130" s="296"/>
      <c r="I130" s="295">
        <f t="shared" ref="I130" si="63">I132</f>
        <v>0</v>
      </c>
      <c r="J130" s="296"/>
      <c r="K130" s="334">
        <f t="shared" si="62"/>
        <v>0</v>
      </c>
    </row>
    <row r="131" spans="1:11" x14ac:dyDescent="0.25">
      <c r="A131" s="314" t="s">
        <v>190</v>
      </c>
      <c r="B131" s="315"/>
      <c r="C131" s="315"/>
      <c r="D131" s="315"/>
      <c r="E131" s="315"/>
      <c r="F131" s="316"/>
      <c r="G131" s="319"/>
      <c r="H131" s="320"/>
      <c r="I131" s="319"/>
      <c r="J131" s="320"/>
      <c r="K131" s="335"/>
    </row>
    <row r="132" spans="1:11" x14ac:dyDescent="0.25">
      <c r="A132" s="39">
        <v>32</v>
      </c>
      <c r="B132" s="40" t="s">
        <v>53</v>
      </c>
      <c r="C132" s="40"/>
      <c r="D132" s="40"/>
      <c r="E132" s="40"/>
      <c r="F132" s="43"/>
      <c r="G132" s="306">
        <f>SUM(G133:H133)</f>
        <v>5506</v>
      </c>
      <c r="H132" s="307"/>
      <c r="I132" s="306">
        <f>SUM(I133:J133)</f>
        <v>0</v>
      </c>
      <c r="J132" s="307"/>
      <c r="K132" s="93">
        <f>I132/G132*100</f>
        <v>0</v>
      </c>
    </row>
    <row r="133" spans="1:11" ht="15.75" thickBot="1" x14ac:dyDescent="0.3">
      <c r="A133" s="37">
        <v>3299</v>
      </c>
      <c r="B133" s="44" t="s">
        <v>72</v>
      </c>
      <c r="C133" s="45"/>
      <c r="D133" s="45"/>
      <c r="E133" s="45"/>
      <c r="F133" s="64"/>
      <c r="G133" s="277">
        <v>5506</v>
      </c>
      <c r="H133" s="278"/>
      <c r="I133" s="277">
        <v>0</v>
      </c>
      <c r="J133" s="278"/>
      <c r="K133" s="49">
        <f t="shared" ref="K133" si="64">I133/G133*100</f>
        <v>0</v>
      </c>
    </row>
    <row r="134" spans="1:11" x14ac:dyDescent="0.25">
      <c r="F134" s="105"/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264">
    <mergeCell ref="G82:H82"/>
    <mergeCell ref="G67:H67"/>
    <mergeCell ref="G69:H69"/>
    <mergeCell ref="G70:H70"/>
    <mergeCell ref="A7:K8"/>
    <mergeCell ref="G122:H122"/>
    <mergeCell ref="I122:J122"/>
    <mergeCell ref="G127:H127"/>
    <mergeCell ref="I127:J127"/>
    <mergeCell ref="I67:J67"/>
    <mergeCell ref="I68:J68"/>
    <mergeCell ref="I69:J69"/>
    <mergeCell ref="I75:J75"/>
    <mergeCell ref="I70:J70"/>
    <mergeCell ref="I76:J76"/>
    <mergeCell ref="I81:J81"/>
    <mergeCell ref="I93:J93"/>
    <mergeCell ref="G94:H94"/>
    <mergeCell ref="I94:J94"/>
    <mergeCell ref="G95:H95"/>
    <mergeCell ref="I95:J95"/>
    <mergeCell ref="B14:F14"/>
    <mergeCell ref="I15:J15"/>
    <mergeCell ref="G16:H16"/>
    <mergeCell ref="G88:H88"/>
    <mergeCell ref="I84:J84"/>
    <mergeCell ref="I86:J86"/>
    <mergeCell ref="I87:J87"/>
    <mergeCell ref="I18:J18"/>
    <mergeCell ref="G132:H132"/>
    <mergeCell ref="I132:J132"/>
    <mergeCell ref="G123:H123"/>
    <mergeCell ref="G130:H131"/>
    <mergeCell ref="I130:J131"/>
    <mergeCell ref="I99:J99"/>
    <mergeCell ref="G128:H128"/>
    <mergeCell ref="I128:J128"/>
    <mergeCell ref="G118:H118"/>
    <mergeCell ref="I118:J118"/>
    <mergeCell ref="I114:J117"/>
    <mergeCell ref="I83:J83"/>
    <mergeCell ref="G76:H76"/>
    <mergeCell ref="I82:J82"/>
    <mergeCell ref="G85:H85"/>
    <mergeCell ref="I85:J85"/>
    <mergeCell ref="G83:H83"/>
    <mergeCell ref="I64:J64"/>
    <mergeCell ref="G75:H75"/>
    <mergeCell ref="G77:H77"/>
    <mergeCell ref="G65:H65"/>
    <mergeCell ref="G68:H68"/>
    <mergeCell ref="G73:H73"/>
    <mergeCell ref="G78:H78"/>
    <mergeCell ref="A5:K5"/>
    <mergeCell ref="G93:H93"/>
    <mergeCell ref="G120:H120"/>
    <mergeCell ref="G100:H101"/>
    <mergeCell ref="G98:H98"/>
    <mergeCell ref="I98:J98"/>
    <mergeCell ref="G111:H111"/>
    <mergeCell ref="I111:J111"/>
    <mergeCell ref="G107:H107"/>
    <mergeCell ref="I107:J107"/>
    <mergeCell ref="G104:H104"/>
    <mergeCell ref="G92:H92"/>
    <mergeCell ref="A96:F96"/>
    <mergeCell ref="G96:H97"/>
    <mergeCell ref="I96:J97"/>
    <mergeCell ref="A97:F97"/>
    <mergeCell ref="G91:H91"/>
    <mergeCell ref="G81:H81"/>
    <mergeCell ref="G89:H89"/>
    <mergeCell ref="G125:H125"/>
    <mergeCell ref="I125:J125"/>
    <mergeCell ref="K100:K101"/>
    <mergeCell ref="I112:J112"/>
    <mergeCell ref="I104:J104"/>
    <mergeCell ref="I105:J106"/>
    <mergeCell ref="I108:J108"/>
    <mergeCell ref="I109:J109"/>
    <mergeCell ref="I110:J110"/>
    <mergeCell ref="G109:H109"/>
    <mergeCell ref="G110:H110"/>
    <mergeCell ref="K114:K117"/>
    <mergeCell ref="G102:H102"/>
    <mergeCell ref="I102:J102"/>
    <mergeCell ref="I103:J103"/>
    <mergeCell ref="G112:H112"/>
    <mergeCell ref="K21:K22"/>
    <mergeCell ref="K47:K48"/>
    <mergeCell ref="K56:K57"/>
    <mergeCell ref="K105:K106"/>
    <mergeCell ref="K62:K63"/>
    <mergeCell ref="K96:K97"/>
    <mergeCell ref="I66:J66"/>
    <mergeCell ref="I73:J73"/>
    <mergeCell ref="I61:J61"/>
    <mergeCell ref="I90:J90"/>
    <mergeCell ref="I72:J72"/>
    <mergeCell ref="I74:J74"/>
    <mergeCell ref="I77:J77"/>
    <mergeCell ref="I59:J59"/>
    <mergeCell ref="I60:J60"/>
    <mergeCell ref="I62:J63"/>
    <mergeCell ref="I92:J92"/>
    <mergeCell ref="I91:J91"/>
    <mergeCell ref="I29:J29"/>
    <mergeCell ref="I30:J30"/>
    <mergeCell ref="I31:J31"/>
    <mergeCell ref="I32:J32"/>
    <mergeCell ref="I33:J33"/>
    <mergeCell ref="I34:J34"/>
    <mergeCell ref="K130:K131"/>
    <mergeCell ref="I88:J88"/>
    <mergeCell ref="I39:J39"/>
    <mergeCell ref="I40:J40"/>
    <mergeCell ref="I41:J41"/>
    <mergeCell ref="I42:J42"/>
    <mergeCell ref="I78:J78"/>
    <mergeCell ref="I79:J79"/>
    <mergeCell ref="I80:J80"/>
    <mergeCell ref="I100:J101"/>
    <mergeCell ref="I123:J123"/>
    <mergeCell ref="I89:J89"/>
    <mergeCell ref="I23:J23"/>
    <mergeCell ref="I24:J24"/>
    <mergeCell ref="I25:J25"/>
    <mergeCell ref="I26:J26"/>
    <mergeCell ref="I27:J27"/>
    <mergeCell ref="I28:J28"/>
    <mergeCell ref="I35:J35"/>
    <mergeCell ref="I36:J36"/>
    <mergeCell ref="I58:J58"/>
    <mergeCell ref="I52:J52"/>
    <mergeCell ref="I54:J54"/>
    <mergeCell ref="I55:J55"/>
    <mergeCell ref="I56:J57"/>
    <mergeCell ref="I47:J48"/>
    <mergeCell ref="I50:J50"/>
    <mergeCell ref="I51:J51"/>
    <mergeCell ref="I53:J53"/>
    <mergeCell ref="I43:J43"/>
    <mergeCell ref="I44:J44"/>
    <mergeCell ref="I45:J45"/>
    <mergeCell ref="I46:J46"/>
    <mergeCell ref="I37:J37"/>
    <mergeCell ref="I38:J38"/>
    <mergeCell ref="G43:H43"/>
    <mergeCell ref="G44:H44"/>
    <mergeCell ref="G45:H45"/>
    <mergeCell ref="I65:J65"/>
    <mergeCell ref="G40:H40"/>
    <mergeCell ref="G41:H41"/>
    <mergeCell ref="G42:H42"/>
    <mergeCell ref="G61:H61"/>
    <mergeCell ref="G51:H51"/>
    <mergeCell ref="G52:H52"/>
    <mergeCell ref="G54:H54"/>
    <mergeCell ref="G55:H55"/>
    <mergeCell ref="G56:H57"/>
    <mergeCell ref="G58:H58"/>
    <mergeCell ref="G60:H60"/>
    <mergeCell ref="G47:H48"/>
    <mergeCell ref="G50:H50"/>
    <mergeCell ref="G64:H64"/>
    <mergeCell ref="G59:H59"/>
    <mergeCell ref="G46:H46"/>
    <mergeCell ref="G23:H23"/>
    <mergeCell ref="G24:H24"/>
    <mergeCell ref="G25:H25"/>
    <mergeCell ref="G26:H26"/>
    <mergeCell ref="G27:H27"/>
    <mergeCell ref="G39:H39"/>
    <mergeCell ref="G34:H34"/>
    <mergeCell ref="G35:H35"/>
    <mergeCell ref="G36:H36"/>
    <mergeCell ref="G28:H28"/>
    <mergeCell ref="G29:H29"/>
    <mergeCell ref="G37:H37"/>
    <mergeCell ref="G38:H38"/>
    <mergeCell ref="G30:H30"/>
    <mergeCell ref="G31:H31"/>
    <mergeCell ref="G32:H32"/>
    <mergeCell ref="G33:H33"/>
    <mergeCell ref="A47:F47"/>
    <mergeCell ref="A48:F48"/>
    <mergeCell ref="A72:F72"/>
    <mergeCell ref="A55:F55"/>
    <mergeCell ref="A56:F56"/>
    <mergeCell ref="A77:F77"/>
    <mergeCell ref="A62:F63"/>
    <mergeCell ref="A57:F57"/>
    <mergeCell ref="A87:F87"/>
    <mergeCell ref="A131:F131"/>
    <mergeCell ref="A115:F115"/>
    <mergeCell ref="A106:F106"/>
    <mergeCell ref="I113:J113"/>
    <mergeCell ref="I119:J119"/>
    <mergeCell ref="G133:H133"/>
    <mergeCell ref="I133:J133"/>
    <mergeCell ref="G126:H126"/>
    <mergeCell ref="I126:J126"/>
    <mergeCell ref="I120:J120"/>
    <mergeCell ref="G114:H117"/>
    <mergeCell ref="G121:H121"/>
    <mergeCell ref="I121:J121"/>
    <mergeCell ref="I129:J129"/>
    <mergeCell ref="G129:H129"/>
    <mergeCell ref="I124:J124"/>
    <mergeCell ref="G124:H124"/>
    <mergeCell ref="G113:H113"/>
    <mergeCell ref="G119:H119"/>
    <mergeCell ref="A130:F130"/>
    <mergeCell ref="A113:F113"/>
    <mergeCell ref="A114:F114"/>
    <mergeCell ref="G105:H106"/>
    <mergeCell ref="G108:H108"/>
    <mergeCell ref="A116:F116"/>
    <mergeCell ref="G99:H99"/>
    <mergeCell ref="G84:H84"/>
    <mergeCell ref="G86:H86"/>
    <mergeCell ref="G49:H49"/>
    <mergeCell ref="I49:J49"/>
    <mergeCell ref="G53:H53"/>
    <mergeCell ref="G103:H103"/>
    <mergeCell ref="A84:F84"/>
    <mergeCell ref="A100:F100"/>
    <mergeCell ref="A101:F101"/>
    <mergeCell ref="A64:F64"/>
    <mergeCell ref="A104:F104"/>
    <mergeCell ref="A105:F105"/>
    <mergeCell ref="G62:H63"/>
    <mergeCell ref="G66:H66"/>
    <mergeCell ref="G71:H71"/>
    <mergeCell ref="I71:J71"/>
    <mergeCell ref="G90:H90"/>
    <mergeCell ref="G87:H87"/>
    <mergeCell ref="G79:H79"/>
    <mergeCell ref="G80:H80"/>
    <mergeCell ref="G72:H72"/>
    <mergeCell ref="G74:H74"/>
    <mergeCell ref="A20:F20"/>
    <mergeCell ref="A19:F19"/>
    <mergeCell ref="A21:F21"/>
    <mergeCell ref="A22:F22"/>
    <mergeCell ref="I10:J11"/>
    <mergeCell ref="I12:J12"/>
    <mergeCell ref="A10:F11"/>
    <mergeCell ref="A12:F12"/>
    <mergeCell ref="G10:H11"/>
    <mergeCell ref="G12:H12"/>
    <mergeCell ref="G19:H19"/>
    <mergeCell ref="G20:H20"/>
    <mergeCell ref="G21:H22"/>
    <mergeCell ref="G14:H14"/>
    <mergeCell ref="I14:J14"/>
    <mergeCell ref="G15:H15"/>
    <mergeCell ref="I19:J19"/>
    <mergeCell ref="I20:J20"/>
    <mergeCell ref="I21:J22"/>
    <mergeCell ref="I16:J16"/>
    <mergeCell ref="G17:H17"/>
    <mergeCell ref="I17:J17"/>
    <mergeCell ref="G18:H18"/>
  </mergeCells>
  <pageMargins left="0.7" right="0.7" top="0.75" bottom="0.75" header="0.3" footer="0.3"/>
  <pageSetup paperSize="9" scale="64" fitToHeight="0" orientation="portrait" horizontalDpi="300" verticalDpi="300" r:id="rId2"/>
  <rowBreaks count="1" manualBreakCount="1">
    <brk id="54" max="10" man="1"/>
  </rowBreaks>
  <ignoredErrors>
    <ignoredError sqref="K112 K54:K57 K99 K103 K129:K130 K133 K47:K48 K50 K66 K72 K77 K79:K80 K96:K97 K100:K101 K104:K106 K108:K110 K113:K117 K14:K18 K123:K126 K119:K121 K74 K89:K92 K86:K87 K83:K84 K82 K85 K88 K93:K95" evalError="1"/>
    <ignoredError sqref="G132:J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Račun prihoda i rashoda</vt:lpstr>
      <vt:lpstr>Rashodi i prihodi prema izvoru</vt:lpstr>
      <vt:lpstr>Rashodi prema funkcijskoj k </vt:lpstr>
      <vt:lpstr>Programska klasifikacija</vt:lpstr>
      <vt:lpstr>'Programska klasifikacija'!Podrucje_ispisa</vt:lpstr>
      <vt:lpstr>'Račun prihoda i rashoda'!Podrucje_ispisa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2024-07-11T08:19:25Z</cp:lastPrinted>
  <dcterms:created xsi:type="dcterms:W3CDTF">2023-02-09T09:40:18Z</dcterms:created>
  <dcterms:modified xsi:type="dcterms:W3CDTF">2024-07-11T08:19:44Z</dcterms:modified>
</cp:coreProperties>
</file>