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Rebalans\Rebalans 1 - 2025\"/>
    </mc:Choice>
  </mc:AlternateContent>
  <bookViews>
    <workbookView xWindow="0" yWindow="0" windowWidth="28800" windowHeight="12210" tabRatio="688" activeTab="5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definedNames>
    <definedName name="_xlnm.Print_Area" localSheetId="1">' Račun prihoda i rashoda'!$A$1:$F$33</definedName>
    <definedName name="_xlnm.Print_Area" localSheetId="2">'Prihodi i rashodi po izvorima'!$A$1:$D$38</definedName>
    <definedName name="_xlnm.Print_Area" localSheetId="4">'Račun financiranja'!$A$1:$F$17</definedName>
    <definedName name="_xlnm.Print_Area" localSheetId="0">SAŽETAK!$A$1:$H$41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8" l="1"/>
  <c r="C28" i="8"/>
  <c r="C35" i="8"/>
  <c r="E13" i="3"/>
  <c r="E14" i="3"/>
  <c r="D14" i="3"/>
  <c r="F17" i="3"/>
  <c r="D17" i="3"/>
  <c r="F16" i="10"/>
  <c r="G38" i="10"/>
  <c r="G39" i="10"/>
  <c r="F41" i="10"/>
  <c r="D31" i="3" l="1"/>
  <c r="D33" i="3"/>
  <c r="E30" i="3"/>
  <c r="F33" i="3"/>
  <c r="F31" i="3"/>
  <c r="F30" i="3"/>
  <c r="F15" i="3"/>
  <c r="C38" i="8"/>
  <c r="D37" i="8"/>
  <c r="C37" i="8"/>
  <c r="D36" i="8"/>
  <c r="C36" i="8" s="1"/>
  <c r="C34" i="8"/>
  <c r="C33" i="8"/>
  <c r="C31" i="8" s="1"/>
  <c r="C32" i="8"/>
  <c r="D31" i="8"/>
  <c r="C30" i="8"/>
  <c r="D29" i="8"/>
  <c r="C29" i="8"/>
  <c r="D21" i="8"/>
  <c r="G22" i="11"/>
  <c r="G21" i="11" s="1"/>
  <c r="G33" i="11"/>
  <c r="F33" i="11" s="1"/>
  <c r="F32" i="11" s="1"/>
  <c r="F23" i="11"/>
  <c r="F27" i="11"/>
  <c r="F26" i="11" s="1"/>
  <c r="G26" i="11"/>
  <c r="G23" i="11" s="1"/>
  <c r="E26" i="11"/>
  <c r="E23" i="11" s="1"/>
  <c r="G25" i="11"/>
  <c r="F25" i="11" s="1"/>
  <c r="F24" i="11" s="1"/>
  <c r="G30" i="11"/>
  <c r="F30" i="11" s="1"/>
  <c r="F29" i="11" s="1"/>
  <c r="F28" i="11" s="1"/>
  <c r="F43" i="11"/>
  <c r="F42" i="11" s="1"/>
  <c r="F41" i="11" s="1"/>
  <c r="F38" i="11"/>
  <c r="F37" i="11" s="1"/>
  <c r="F36" i="11" s="1"/>
  <c r="F40" i="11"/>
  <c r="F39" i="11" s="1"/>
  <c r="F35" i="11"/>
  <c r="F34" i="11" s="1"/>
  <c r="G40" i="11"/>
  <c r="G38" i="11"/>
  <c r="D35" i="8" l="1"/>
  <c r="F31" i="11"/>
  <c r="F22" i="11" s="1"/>
  <c r="F21" i="11" s="1"/>
  <c r="G24" i="11"/>
  <c r="D15" i="3"/>
  <c r="D22" i="8"/>
  <c r="B35" i="8"/>
  <c r="B37" i="8"/>
  <c r="B21" i="8"/>
  <c r="B20" i="8" s="1"/>
  <c r="D20" i="8"/>
  <c r="C23" i="8" l="1"/>
  <c r="C22" i="8" s="1"/>
  <c r="B22" i="8"/>
  <c r="E42" i="11"/>
  <c r="E41" i="11" s="1"/>
  <c r="G42" i="11"/>
  <c r="G41" i="11" s="1"/>
  <c r="E40" i="11"/>
  <c r="E38" i="11"/>
  <c r="E33" i="11"/>
  <c r="E30" i="11"/>
  <c r="E25" i="11"/>
  <c r="G19" i="11"/>
  <c r="G18" i="11" s="1"/>
  <c r="G17" i="11" s="1"/>
  <c r="E19" i="11"/>
  <c r="G37" i="11" l="1"/>
  <c r="G39" i="11"/>
  <c r="F20" i="11"/>
  <c r="F15" i="11"/>
  <c r="B31" i="8"/>
  <c r="B29" i="8"/>
  <c r="G40" i="10"/>
  <c r="B28" i="8" l="1"/>
  <c r="G36" i="11"/>
  <c r="D28" i="8"/>
  <c r="G31" i="10"/>
  <c r="C15" i="5"/>
  <c r="C18" i="8"/>
  <c r="C19" i="8"/>
  <c r="C17" i="8"/>
  <c r="C15" i="8"/>
  <c r="E33" i="3"/>
  <c r="E23" i="3"/>
  <c r="E16" i="3"/>
  <c r="E17" i="3"/>
  <c r="E18" i="3"/>
  <c r="E20" i="3"/>
  <c r="E21" i="3"/>
  <c r="G14" i="10" l="1"/>
  <c r="H12" i="10"/>
  <c r="D19" i="3" l="1"/>
  <c r="F19" i="3"/>
  <c r="E19" i="3" s="1"/>
  <c r="G13" i="10" l="1"/>
  <c r="G12" i="10" s="1"/>
  <c r="G17" i="10" l="1"/>
  <c r="G32" i="11"/>
  <c r="E37" i="11"/>
  <c r="F19" i="11"/>
  <c r="F32" i="3"/>
  <c r="D32" i="3"/>
  <c r="E32" i="3"/>
  <c r="E15" i="3"/>
  <c r="E24" i="11" l="1"/>
  <c r="E32" i="11"/>
  <c r="E31" i="3"/>
  <c r="C21" i="8"/>
  <c r="C20" i="8" s="1"/>
  <c r="G16" i="10"/>
  <c r="E39" i="11"/>
  <c r="E36" i="11" s="1"/>
  <c r="G34" i="11"/>
  <c r="G31" i="11" s="1"/>
  <c r="E34" i="11"/>
  <c r="G29" i="11"/>
  <c r="G28" i="11" s="1"/>
  <c r="E29" i="11"/>
  <c r="E28" i="11" s="1"/>
  <c r="G16" i="11"/>
  <c r="F18" i="11"/>
  <c r="F17" i="11" s="1"/>
  <c r="F16" i="11" s="1"/>
  <c r="E18" i="11"/>
  <c r="E17" i="11" s="1"/>
  <c r="E16" i="11" s="1"/>
  <c r="G14" i="11"/>
  <c r="G13" i="11" s="1"/>
  <c r="G12" i="11" s="1"/>
  <c r="F14" i="11"/>
  <c r="E14" i="11"/>
  <c r="E13" i="11" s="1"/>
  <c r="E12" i="11" s="1"/>
  <c r="E31" i="11" l="1"/>
  <c r="E22" i="11" s="1"/>
  <c r="E21" i="11" s="1"/>
  <c r="F13" i="11"/>
  <c r="F12" i="11" s="1"/>
  <c r="F11" i="11" s="1"/>
  <c r="F10" i="11" s="1"/>
  <c r="G11" i="11"/>
  <c r="E11" i="11"/>
  <c r="G10" i="11" l="1"/>
  <c r="G9" i="11" s="1"/>
  <c r="E10" i="11"/>
  <c r="E9" i="11"/>
  <c r="F9" i="11"/>
  <c r="D14" i="5"/>
  <c r="D13" i="5" s="1"/>
  <c r="C14" i="5"/>
  <c r="C13" i="5" s="1"/>
  <c r="B14" i="5"/>
  <c r="B13" i="5" s="1"/>
  <c r="D16" i="8"/>
  <c r="C16" i="8"/>
  <c r="B16" i="8"/>
  <c r="D14" i="8"/>
  <c r="C14" i="8"/>
  <c r="B14" i="8"/>
  <c r="B13" i="8" s="1"/>
  <c r="D29" i="3"/>
  <c r="D28" i="3" s="1"/>
  <c r="E29" i="3"/>
  <c r="E28" i="3" s="1"/>
  <c r="F29" i="3"/>
  <c r="F28" i="3" s="1"/>
  <c r="D13" i="3"/>
  <c r="F14" i="3"/>
  <c r="F22" i="3"/>
  <c r="E22" i="3"/>
  <c r="D22" i="3"/>
  <c r="D13" i="8" l="1"/>
  <c r="F13" i="3"/>
  <c r="H25" i="10" l="1"/>
  <c r="G25" i="10"/>
  <c r="F25" i="10"/>
  <c r="H15" i="10"/>
  <c r="G15" i="10"/>
  <c r="F12" i="10"/>
  <c r="F18" i="10" s="1"/>
  <c r="F26" i="10" l="1"/>
  <c r="F33" i="10"/>
  <c r="H18" i="10"/>
  <c r="H26" i="10" s="1"/>
  <c r="G18" i="10"/>
  <c r="G26" i="10" s="1"/>
  <c r="G41" i="10"/>
</calcChain>
</file>

<file path=xl/sharedStrings.xml><?xml version="1.0" encoding="utf-8"?>
<sst xmlns="http://schemas.openxmlformats.org/spreadsheetml/2006/main" count="224" uniqueCount="112">
  <si>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</si>
  <si>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</si>
  <si>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</si>
  <si>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</si>
  <si>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</si>
  <si>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</si>
  <si>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</si>
  <si>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</si>
  <si>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</si>
  <si>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</si>
  <si>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</si>
  <si>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</si>
  <si>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</si>
  <si>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</si>
  <si>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</si>
  <si>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</si>
  <si>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</si>
  <si>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</si>
  <si>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</si>
  <si>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</si>
  <si>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</si>
  <si>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</si>
  <si>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</si>
  <si>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</si>
  <si>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</si>
  <si>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Prihodi od prodaje proizvedene dugotrajne imovine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</si>
  <si>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</si>
  <si>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</si>
  <si>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</si>
  <si>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</si>
  <si>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</si>
  <si>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</si>
  <si>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</si>
  <si>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</si>
  <si>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</si>
  <si>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</si>
  <si>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</si>
  <si>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</si>
  <si>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</si>
  <si>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</si>
  <si>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</si>
  <si>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</si>
  <si>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</si>
  <si>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</si>
  <si>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</si>
  <si>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</si>
  <si>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</si>
  <si>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</si>
  <si>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</si>
  <si>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</si>
  <si>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</si>
  <si>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</si>
  <si>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</si>
  <si>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</si>
  <si>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</si>
  <si>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</si>
  <si>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</si>
  <si>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</si>
  <si>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</si>
  <si>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</si>
  <si>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iz inozemstva i od subjekta unutar općeg proračuna</t>
  </si>
  <si>
    <t>Prihodi od upravnih i administrativnih pristojbi, pristojbi po posebnim propisima i naknadama</t>
  </si>
  <si>
    <t>Prihodi od prodaje proizvoda i robe te pruženih usluga i prihodi od donacija</t>
  </si>
  <si>
    <t>Vlastiti izvori</t>
  </si>
  <si>
    <t>Višak prihoda SŠ</t>
  </si>
  <si>
    <t>Prihodi od prodaje neproizvedene dugotrajne imovine</t>
  </si>
  <si>
    <t xml:space="preserve">  31 Vlastiti prihodi - korisnici</t>
  </si>
  <si>
    <t>4 Prihod za posebne namjene</t>
  </si>
  <si>
    <t xml:space="preserve">  41 Prihod za posebne namjene</t>
  </si>
  <si>
    <t xml:space="preserve">  42 Višak sredstava SŠ</t>
  </si>
  <si>
    <t xml:space="preserve">  45 F.P. i dod.udio u por. na dohodak</t>
  </si>
  <si>
    <t xml:space="preserve">  51 Državni proračun</t>
  </si>
  <si>
    <t>09 OBRAZOVANJE</t>
  </si>
  <si>
    <t>0922 Više srednjoškolsko obrazovanje</t>
  </si>
  <si>
    <t>PROGRAM 2204</t>
  </si>
  <si>
    <t>SREDNJE ŠKOLSTVO - STANDARD</t>
  </si>
  <si>
    <t>Aktivnost A2204-01</t>
  </si>
  <si>
    <t>Djelatnost srednjih škola</t>
  </si>
  <si>
    <t>Izvor financiranja 45</t>
  </si>
  <si>
    <t>F.P. i dodatni udio u porezu na dohodak</t>
  </si>
  <si>
    <t>Aktivnost A2204-07</t>
  </si>
  <si>
    <t>Administracija i upravljanje</t>
  </si>
  <si>
    <t>Izvor financiranja 51</t>
  </si>
  <si>
    <t>Državni proračun</t>
  </si>
  <si>
    <t>PROGRAM 2205</t>
  </si>
  <si>
    <t>SREDNJE ŠKOLSTVO - IZNAD STANDARD</t>
  </si>
  <si>
    <t>Aktivnost A2205-012</t>
  </si>
  <si>
    <t>Podizanje kvalitete i standarda u školstvu</t>
  </si>
  <si>
    <t>Izvor financiranja 31</t>
  </si>
  <si>
    <t>Vlastiti prihodi - korisnici</t>
  </si>
  <si>
    <t>Izvor financiranja 41</t>
  </si>
  <si>
    <t>Prihodi za posebne namjene</t>
  </si>
  <si>
    <t>Izvor financiranja 42</t>
  </si>
  <si>
    <t>Višak prihoda poslovanja</t>
  </si>
  <si>
    <t>RAZDJEL 030</t>
  </si>
  <si>
    <t>UPRAVNI ODJEL ZA OBRAZOVANJE, KULTURU I ŠPORT</t>
  </si>
  <si>
    <t>GLAVA 030-05</t>
  </si>
  <si>
    <t>SREDNJOŠKOLSKO OBRZOVANJE</t>
  </si>
  <si>
    <t>Hotelijersko – turistička i ugostiteljska škola Zadar</t>
  </si>
  <si>
    <t>Antuna Gustava Matoša 40, 23000 Zadar</t>
  </si>
  <si>
    <t>OIB: 91757782000 // RKP: 19773</t>
  </si>
  <si>
    <t>Povećanje/ smanjenje</t>
  </si>
  <si>
    <t>Prijedlog novog plana</t>
  </si>
  <si>
    <t>A. SAŽETAK RAČUNA PRIHODA I RASHODA</t>
  </si>
  <si>
    <t>IZMJENE I DOPUNE FINANCIJSKOG PLANA HTUŠ ZADAR ZA 2025. GODINU - REBALANS 1</t>
  </si>
  <si>
    <t>Financijski plan Hotelijersko – turističke i ugostiteljske škole za 2025. godinu mijenja se i glasi:</t>
  </si>
  <si>
    <t>Proračun za 2025. godinu</t>
  </si>
  <si>
    <t>Plan za 2025. godinu</t>
  </si>
  <si>
    <t>Izvor financiranja 61</t>
  </si>
  <si>
    <t>Tekuće donacije</t>
  </si>
  <si>
    <t xml:space="preserve">  61 Tekuće donacije</t>
  </si>
  <si>
    <t>6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</si>
</sst>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19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0" fillId="0" borderId="0" xfId="0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20" fillId="0" borderId="0" xfId="0" applyFont="1"/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Normal="100" workbookViewId="0"/>
  </sheetViews>
  <sheetFormatPr defaultRowHeight="15" x14ac:dyDescent="0.25"/>
  <cols>
    <col min="5" max="10" width="25.28515625" customWidth="1"/>
  </cols>
  <sheetData>
    <row r="1" spans="1:12" x14ac:dyDescent="0.25">
      <c r="A1" s="70" t="s">
        <v>98</v>
      </c>
    </row>
    <row r="2" spans="1:12" x14ac:dyDescent="0.25">
      <c r="A2" t="s">
        <v>99</v>
      </c>
    </row>
    <row r="3" spans="1:12" x14ac:dyDescent="0.25">
      <c r="A3" t="s">
        <v>100</v>
      </c>
    </row>
    <row r="4" spans="1:12" ht="15.75" customHeight="1" x14ac:dyDescent="0.25">
      <c r="A4" s="90" t="s">
        <v>104</v>
      </c>
      <c r="B4" s="90"/>
      <c r="C4" s="90"/>
      <c r="D4" s="90"/>
      <c r="E4" s="90"/>
      <c r="F4" s="90"/>
      <c r="G4" s="90"/>
      <c r="H4" s="90"/>
      <c r="I4" s="69"/>
      <c r="J4" s="69"/>
      <c r="K4" s="90"/>
      <c r="L4" s="90"/>
    </row>
    <row r="5" spans="1:12" ht="18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2" ht="15.75" customHeight="1" x14ac:dyDescent="0.25">
      <c r="A6" s="90" t="s">
        <v>18</v>
      </c>
      <c r="B6" s="90"/>
      <c r="C6" s="90"/>
      <c r="D6" s="90"/>
      <c r="E6" s="90"/>
      <c r="F6" s="90"/>
      <c r="G6" s="90"/>
      <c r="H6" s="90"/>
      <c r="I6" s="69"/>
      <c r="J6" s="69"/>
    </row>
    <row r="7" spans="1:12" ht="18" x14ac:dyDescent="0.25">
      <c r="A7" s="19"/>
      <c r="B7" s="19"/>
      <c r="C7" s="19"/>
      <c r="D7" s="19"/>
      <c r="E7" s="19"/>
      <c r="F7" s="19"/>
      <c r="G7" s="19"/>
      <c r="H7" s="19"/>
      <c r="I7" s="3"/>
      <c r="J7" s="3"/>
    </row>
    <row r="8" spans="1:12" ht="15.75" customHeight="1" x14ac:dyDescent="0.25">
      <c r="A8" s="90" t="s">
        <v>103</v>
      </c>
      <c r="B8" s="90"/>
      <c r="C8" s="90"/>
      <c r="D8" s="90"/>
      <c r="E8" s="90"/>
      <c r="F8" s="90"/>
      <c r="G8" s="90"/>
      <c r="H8" s="90"/>
      <c r="I8" s="68"/>
      <c r="J8" s="68"/>
    </row>
    <row r="9" spans="1:12" ht="15.75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</row>
    <row r="10" spans="1:12" x14ac:dyDescent="0.25">
      <c r="A10" s="71" t="s">
        <v>105</v>
      </c>
    </row>
    <row r="11" spans="1:12" ht="25.5" customHeight="1" x14ac:dyDescent="0.25">
      <c r="A11" s="22"/>
      <c r="B11" s="23"/>
      <c r="C11" s="23"/>
      <c r="D11" s="24"/>
      <c r="E11" s="25"/>
      <c r="F11" s="1" t="s">
        <v>106</v>
      </c>
      <c r="G11" s="1" t="s">
        <v>101</v>
      </c>
      <c r="H11" s="1" t="s">
        <v>102</v>
      </c>
    </row>
    <row r="12" spans="1:12" x14ac:dyDescent="0.25">
      <c r="A12" s="100" t="s">
        <v>0</v>
      </c>
      <c r="B12" s="94"/>
      <c r="C12" s="94"/>
      <c r="D12" s="94"/>
      <c r="E12" s="101"/>
      <c r="F12" s="54">
        <f t="shared" ref="F12:H12" si="0">F13+F14</f>
        <v>2348314.75</v>
      </c>
      <c r="G12" s="54">
        <f t="shared" si="0"/>
        <v>37814.220000000205</v>
      </c>
      <c r="H12" s="54">
        <f t="shared" si="0"/>
        <v>2386128.9700000002</v>
      </c>
    </row>
    <row r="13" spans="1:12" x14ac:dyDescent="0.25">
      <c r="A13" s="102" t="s">
        <v>29</v>
      </c>
      <c r="B13" s="103"/>
      <c r="C13" s="103"/>
      <c r="D13" s="103"/>
      <c r="E13" s="89"/>
      <c r="F13" s="63">
        <v>2348314.75</v>
      </c>
      <c r="G13" s="63">
        <f>H13-F13</f>
        <v>37814.220000000205</v>
      </c>
      <c r="H13" s="63">
        <v>2386128.9700000002</v>
      </c>
    </row>
    <row r="14" spans="1:12" x14ac:dyDescent="0.25">
      <c r="A14" s="104" t="s">
        <v>30</v>
      </c>
      <c r="B14" s="89"/>
      <c r="C14" s="89"/>
      <c r="D14" s="89"/>
      <c r="E14" s="89"/>
      <c r="F14" s="63">
        <v>0</v>
      </c>
      <c r="G14" s="63">
        <f>H14-F14</f>
        <v>0</v>
      </c>
      <c r="H14" s="63"/>
    </row>
    <row r="15" spans="1:12" x14ac:dyDescent="0.25">
      <c r="A15" s="26" t="s">
        <v>1</v>
      </c>
      <c r="B15" s="34"/>
      <c r="C15" s="34"/>
      <c r="D15" s="34"/>
      <c r="E15" s="34"/>
      <c r="F15" s="54">
        <v>2368314.75</v>
      </c>
      <c r="G15" s="54">
        <f t="shared" ref="G15:H15" si="1">G16+G17</f>
        <v>66490.530000000261</v>
      </c>
      <c r="H15" s="54">
        <f t="shared" si="1"/>
        <v>2434805.2800000003</v>
      </c>
    </row>
    <row r="16" spans="1:12" x14ac:dyDescent="0.25">
      <c r="A16" s="105" t="s">
        <v>31</v>
      </c>
      <c r="B16" s="103"/>
      <c r="C16" s="103"/>
      <c r="D16" s="103"/>
      <c r="E16" s="103"/>
      <c r="F16" s="63">
        <f>F15-F17</f>
        <v>2350314.75</v>
      </c>
      <c r="G16" s="63">
        <f>H16-F16</f>
        <v>57490.530000000261</v>
      </c>
      <c r="H16" s="64">
        <v>2407805.2800000003</v>
      </c>
    </row>
    <row r="17" spans="1:10" x14ac:dyDescent="0.25">
      <c r="A17" s="88" t="s">
        <v>32</v>
      </c>
      <c r="B17" s="89"/>
      <c r="C17" s="89"/>
      <c r="D17" s="89"/>
      <c r="E17" s="89"/>
      <c r="F17" s="65">
        <v>18000</v>
      </c>
      <c r="G17" s="63">
        <f>H17-F17</f>
        <v>9000</v>
      </c>
      <c r="H17" s="64">
        <v>27000</v>
      </c>
    </row>
    <row r="18" spans="1:10" x14ac:dyDescent="0.25">
      <c r="A18" s="93" t="s">
        <v>52</v>
      </c>
      <c r="B18" s="94"/>
      <c r="C18" s="94"/>
      <c r="D18" s="94"/>
      <c r="E18" s="94"/>
      <c r="F18" s="54">
        <f>F12-F15</f>
        <v>-20000</v>
      </c>
      <c r="G18" s="54">
        <f t="shared" ref="G18:H18" si="2">G12-G15</f>
        <v>-28676.310000000056</v>
      </c>
      <c r="H18" s="54">
        <f t="shared" si="2"/>
        <v>-48676.310000000056</v>
      </c>
    </row>
    <row r="19" spans="1:10" ht="18" x14ac:dyDescent="0.25">
      <c r="A19" s="19"/>
      <c r="B19" s="17"/>
      <c r="C19" s="17"/>
      <c r="D19" s="17"/>
      <c r="E19" s="17"/>
      <c r="F19" s="17"/>
      <c r="G19" s="17"/>
      <c r="H19" s="18"/>
      <c r="I19" s="18"/>
      <c r="J19" s="18"/>
    </row>
    <row r="20" spans="1:10" ht="15.75" customHeight="1" x14ac:dyDescent="0.25">
      <c r="A20" s="90" t="s">
        <v>24</v>
      </c>
      <c r="B20" s="90"/>
      <c r="C20" s="90"/>
      <c r="D20" s="90"/>
      <c r="E20" s="90"/>
      <c r="F20" s="90"/>
      <c r="G20" s="90"/>
      <c r="H20" s="90"/>
      <c r="I20" s="68"/>
      <c r="J20" s="68"/>
    </row>
    <row r="21" spans="1:10" ht="18" x14ac:dyDescent="0.25">
      <c r="A21" s="19"/>
      <c r="B21" s="17"/>
      <c r="C21" s="17"/>
      <c r="D21" s="17"/>
      <c r="E21" s="17"/>
      <c r="F21" s="17"/>
      <c r="G21" s="17"/>
      <c r="H21" s="18"/>
      <c r="I21" s="18"/>
      <c r="J21" s="18"/>
    </row>
    <row r="22" spans="1:10" ht="25.5" customHeight="1" x14ac:dyDescent="0.25">
      <c r="A22" s="22"/>
      <c r="B22" s="23"/>
      <c r="C22" s="23"/>
      <c r="D22" s="24"/>
      <c r="E22" s="25"/>
      <c r="F22" s="1" t="s">
        <v>106</v>
      </c>
      <c r="G22" s="1" t="s">
        <v>101</v>
      </c>
      <c r="H22" s="1" t="s">
        <v>102</v>
      </c>
    </row>
    <row r="23" spans="1:10" x14ac:dyDescent="0.25">
      <c r="A23" s="88" t="s">
        <v>33</v>
      </c>
      <c r="B23" s="89"/>
      <c r="C23" s="89"/>
      <c r="D23" s="89"/>
      <c r="E23" s="89"/>
      <c r="F23" s="65"/>
      <c r="G23" s="65"/>
      <c r="H23" s="64"/>
    </row>
    <row r="24" spans="1:10" x14ac:dyDescent="0.25">
      <c r="A24" s="88" t="s">
        <v>34</v>
      </c>
      <c r="B24" s="89"/>
      <c r="C24" s="89"/>
      <c r="D24" s="89"/>
      <c r="E24" s="89"/>
      <c r="F24" s="65"/>
      <c r="G24" s="65"/>
      <c r="H24" s="64"/>
    </row>
    <row r="25" spans="1:10" x14ac:dyDescent="0.25">
      <c r="A25" s="93" t="s">
        <v>2</v>
      </c>
      <c r="B25" s="94"/>
      <c r="C25" s="94"/>
      <c r="D25" s="94"/>
      <c r="E25" s="94"/>
      <c r="F25" s="54">
        <f t="shared" ref="F25:H25" si="3">F23-F24</f>
        <v>0</v>
      </c>
      <c r="G25" s="54">
        <f t="shared" si="3"/>
        <v>0</v>
      </c>
      <c r="H25" s="54">
        <f t="shared" si="3"/>
        <v>0</v>
      </c>
    </row>
    <row r="26" spans="1:10" x14ac:dyDescent="0.25">
      <c r="A26" s="93" t="s">
        <v>53</v>
      </c>
      <c r="B26" s="94"/>
      <c r="C26" s="94"/>
      <c r="D26" s="94"/>
      <c r="E26" s="94"/>
      <c r="F26" s="54">
        <f>F18+F25</f>
        <v>-20000</v>
      </c>
      <c r="G26" s="54">
        <f>G18+G25</f>
        <v>-28676.310000000056</v>
      </c>
      <c r="H26" s="54">
        <f>H18+H25</f>
        <v>-48676.310000000056</v>
      </c>
    </row>
    <row r="27" spans="1:10" ht="18" x14ac:dyDescent="0.25">
      <c r="A27" s="16"/>
      <c r="B27" s="17"/>
      <c r="C27" s="17"/>
      <c r="D27" s="17"/>
      <c r="E27" s="17"/>
      <c r="F27" s="17"/>
      <c r="G27" s="17"/>
      <c r="H27" s="18"/>
      <c r="I27" s="18"/>
      <c r="J27" s="18"/>
    </row>
    <row r="28" spans="1:10" ht="15.75" customHeight="1" x14ac:dyDescent="0.25">
      <c r="A28" s="90" t="s">
        <v>54</v>
      </c>
      <c r="B28" s="90"/>
      <c r="C28" s="90"/>
      <c r="D28" s="90"/>
      <c r="E28" s="90"/>
      <c r="F28" s="90"/>
      <c r="G28" s="90"/>
      <c r="H28" s="90"/>
      <c r="I28" s="18"/>
      <c r="J28" s="18"/>
    </row>
    <row r="29" spans="1:10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25.5" customHeight="1" x14ac:dyDescent="0.25">
      <c r="A30" s="22"/>
      <c r="B30" s="23"/>
      <c r="C30" s="23"/>
      <c r="D30" s="24"/>
      <c r="E30" s="25"/>
      <c r="F30" s="1" t="s">
        <v>106</v>
      </c>
      <c r="G30" s="1" t="s">
        <v>101</v>
      </c>
      <c r="H30" s="1" t="s">
        <v>102</v>
      </c>
    </row>
    <row r="31" spans="1:10" ht="15" customHeight="1" x14ac:dyDescent="0.25">
      <c r="A31" s="95" t="s">
        <v>55</v>
      </c>
      <c r="B31" s="96"/>
      <c r="C31" s="96"/>
      <c r="D31" s="96"/>
      <c r="E31" s="97"/>
      <c r="F31" s="76">
        <v>20000</v>
      </c>
      <c r="G31" s="76">
        <f>H31-F31</f>
        <v>28676.309999999998</v>
      </c>
      <c r="H31" s="77">
        <v>48676.31</v>
      </c>
    </row>
    <row r="32" spans="1:10" ht="45" customHeight="1" x14ac:dyDescent="0.25">
      <c r="A32" s="93" t="s">
        <v>56</v>
      </c>
      <c r="B32" s="94"/>
      <c r="C32" s="94"/>
      <c r="D32" s="94"/>
      <c r="E32" s="94"/>
      <c r="F32" s="74">
        <v>0</v>
      </c>
      <c r="G32" s="74">
        <v>0</v>
      </c>
      <c r="H32" s="75">
        <v>0</v>
      </c>
    </row>
    <row r="33" spans="1:10" ht="45" customHeight="1" x14ac:dyDescent="0.25">
      <c r="A33" s="93" t="s">
        <v>57</v>
      </c>
      <c r="B33" s="94"/>
      <c r="C33" s="94"/>
      <c r="D33" s="94"/>
      <c r="E33" s="94"/>
      <c r="F33" s="74">
        <f>F18+F25+F31-F32</f>
        <v>0</v>
      </c>
      <c r="G33" s="74">
        <v>0</v>
      </c>
      <c r="H33" s="75">
        <v>0</v>
      </c>
    </row>
    <row r="34" spans="1:10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</row>
    <row r="35" spans="1:10" ht="15.75" customHeight="1" x14ac:dyDescent="0.25">
      <c r="A35" s="90" t="s">
        <v>51</v>
      </c>
      <c r="B35" s="90"/>
      <c r="C35" s="90"/>
      <c r="D35" s="90"/>
      <c r="E35" s="90"/>
      <c r="F35" s="90"/>
      <c r="G35" s="90"/>
      <c r="H35" s="90"/>
      <c r="I35" s="36"/>
      <c r="J35" s="36"/>
    </row>
    <row r="36" spans="1:10" ht="18" x14ac:dyDescent="0.25">
      <c r="A36" s="37"/>
      <c r="B36" s="38"/>
      <c r="C36" s="38"/>
      <c r="D36" s="38"/>
      <c r="E36" s="38"/>
      <c r="F36" s="38"/>
      <c r="G36" s="38"/>
      <c r="H36" s="39"/>
      <c r="I36" s="39"/>
      <c r="J36" s="39"/>
    </row>
    <row r="37" spans="1:10" ht="25.5" customHeight="1" x14ac:dyDescent="0.25">
      <c r="A37" s="40"/>
      <c r="B37" s="41"/>
      <c r="C37" s="41"/>
      <c r="D37" s="42"/>
      <c r="E37" s="43"/>
      <c r="F37" s="1" t="s">
        <v>106</v>
      </c>
      <c r="G37" s="1" t="s">
        <v>101</v>
      </c>
      <c r="H37" s="1" t="s">
        <v>102</v>
      </c>
    </row>
    <row r="38" spans="1:10" ht="28.5" customHeight="1" x14ac:dyDescent="0.25">
      <c r="A38" s="95" t="s">
        <v>55</v>
      </c>
      <c r="B38" s="96"/>
      <c r="C38" s="96"/>
      <c r="D38" s="96"/>
      <c r="E38" s="97"/>
      <c r="F38" s="76">
        <v>20000</v>
      </c>
      <c r="G38" s="76">
        <f>H38-F38</f>
        <v>28676.309999999998</v>
      </c>
      <c r="H38" s="77">
        <v>48676.31</v>
      </c>
    </row>
    <row r="39" spans="1:10" ht="28.5" customHeight="1" x14ac:dyDescent="0.25">
      <c r="A39" s="95" t="s">
        <v>58</v>
      </c>
      <c r="B39" s="96"/>
      <c r="C39" s="96"/>
      <c r="D39" s="96"/>
      <c r="E39" s="97"/>
      <c r="F39" s="76">
        <v>20000</v>
      </c>
      <c r="G39" s="76">
        <f>H39-F39</f>
        <v>28676.309999999998</v>
      </c>
      <c r="H39" s="77">
        <v>48676.31</v>
      </c>
    </row>
    <row r="40" spans="1:10" ht="15" customHeight="1" x14ac:dyDescent="0.25">
      <c r="A40" s="95" t="s">
        <v>59</v>
      </c>
      <c r="B40" s="98"/>
      <c r="C40" s="98"/>
      <c r="D40" s="98"/>
      <c r="E40" s="99"/>
      <c r="F40" s="76">
        <v>0</v>
      </c>
      <c r="G40" s="76">
        <f>H40-F40</f>
        <v>0</v>
      </c>
      <c r="H40" s="77">
        <v>0</v>
      </c>
    </row>
    <row r="41" spans="1:10" ht="17.25" customHeight="1" x14ac:dyDescent="0.25">
      <c r="A41" s="93" t="s">
        <v>56</v>
      </c>
      <c r="B41" s="94"/>
      <c r="C41" s="94"/>
      <c r="D41" s="94"/>
      <c r="E41" s="94"/>
      <c r="F41" s="78">
        <f>F38-F39+F40</f>
        <v>0</v>
      </c>
      <c r="G41" s="78">
        <f>H41-F41</f>
        <v>0</v>
      </c>
      <c r="H41" s="79">
        <v>0</v>
      </c>
    </row>
    <row r="43" spans="1:10" ht="9" customHeight="1" x14ac:dyDescent="0.25">
      <c r="A43" s="91"/>
      <c r="B43" s="92"/>
      <c r="C43" s="92"/>
      <c r="D43" s="92"/>
      <c r="E43" s="92"/>
      <c r="F43" s="92"/>
      <c r="G43" s="92"/>
      <c r="H43" s="92"/>
      <c r="I43" s="92"/>
      <c r="J43" s="92"/>
    </row>
  </sheetData>
  <mergeCells count="25">
    <mergeCell ref="A18:E18"/>
    <mergeCell ref="A23:E23"/>
    <mergeCell ref="K4:L4"/>
    <mergeCell ref="A4:H4"/>
    <mergeCell ref="A12:E12"/>
    <mergeCell ref="A13:E13"/>
    <mergeCell ref="A14:E14"/>
    <mergeCell ref="A16:E16"/>
    <mergeCell ref="A17:E17"/>
    <mergeCell ref="A6:H6"/>
    <mergeCell ref="A8:H8"/>
    <mergeCell ref="A20:H20"/>
    <mergeCell ref="A24:E24"/>
    <mergeCell ref="A28:H28"/>
    <mergeCell ref="A43:J43"/>
    <mergeCell ref="A25:E25"/>
    <mergeCell ref="A26:E26"/>
    <mergeCell ref="A31:E31"/>
    <mergeCell ref="A32:E32"/>
    <mergeCell ref="A33:E33"/>
    <mergeCell ref="A38:E38"/>
    <mergeCell ref="A39:E39"/>
    <mergeCell ref="A40:E40"/>
    <mergeCell ref="A41:E41"/>
    <mergeCell ref="A35:H35"/>
  </mergeCells>
  <pageMargins left="0.7" right="0.7" top="0.75" bottom="0.75" header="0.3" footer="0.3"/>
  <pageSetup paperSize="9" scale="63" orientation="portrait" verticalDpi="300" r:id="rId1"/>
  <ignoredErrors>
    <ignoredError sqref="G15 G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x14ac:dyDescent="0.25">
      <c r="A1" s="70" t="s">
        <v>98</v>
      </c>
    </row>
    <row r="2" spans="1:10" x14ac:dyDescent="0.25">
      <c r="A2" t="s">
        <v>99</v>
      </c>
    </row>
    <row r="3" spans="1:10" x14ac:dyDescent="0.25">
      <c r="A3" t="s">
        <v>100</v>
      </c>
    </row>
    <row r="4" spans="1:10" ht="15.75" customHeight="1" x14ac:dyDescent="0.25">
      <c r="A4" s="90" t="s">
        <v>104</v>
      </c>
      <c r="B4" s="90"/>
      <c r="C4" s="90"/>
      <c r="D4" s="90"/>
      <c r="E4" s="90"/>
      <c r="F4" s="90"/>
      <c r="G4" s="72"/>
      <c r="H4" s="72"/>
      <c r="I4" s="69"/>
      <c r="J4" s="69"/>
    </row>
    <row r="5" spans="1:10" ht="18" customHeight="1" x14ac:dyDescent="0.25">
      <c r="A5" s="2"/>
      <c r="B5" s="2"/>
      <c r="C5" s="2"/>
      <c r="D5" s="2"/>
      <c r="E5" s="2"/>
      <c r="F5" s="2"/>
      <c r="G5" s="2"/>
      <c r="H5" s="2"/>
    </row>
    <row r="6" spans="1:10" ht="15.75" customHeight="1" x14ac:dyDescent="0.25">
      <c r="A6" s="90" t="s">
        <v>18</v>
      </c>
      <c r="B6" s="90"/>
      <c r="C6" s="90"/>
      <c r="D6" s="90"/>
      <c r="E6" s="90"/>
      <c r="F6" s="90"/>
      <c r="G6" s="19"/>
      <c r="H6" s="19"/>
    </row>
    <row r="7" spans="1:10" ht="18" x14ac:dyDescent="0.25">
      <c r="A7" s="2"/>
      <c r="B7" s="2"/>
      <c r="C7" s="2"/>
      <c r="D7" s="2"/>
      <c r="E7" s="2"/>
      <c r="F7" s="2"/>
      <c r="G7" s="3"/>
      <c r="H7" s="3"/>
    </row>
    <row r="8" spans="1:10" ht="18" customHeight="1" x14ac:dyDescent="0.25">
      <c r="A8" s="90" t="s">
        <v>4</v>
      </c>
      <c r="B8" s="90"/>
      <c r="C8" s="90"/>
      <c r="D8" s="90"/>
      <c r="E8" s="90"/>
      <c r="F8" s="90"/>
      <c r="G8" s="3"/>
      <c r="H8" s="3"/>
    </row>
    <row r="9" spans="1:10" ht="18" x14ac:dyDescent="0.25">
      <c r="A9" s="2"/>
      <c r="B9" s="2"/>
      <c r="C9" s="2"/>
      <c r="D9" s="2"/>
      <c r="E9" s="2"/>
      <c r="F9" s="2"/>
      <c r="G9" s="3"/>
      <c r="H9" s="3"/>
    </row>
    <row r="10" spans="1:10" ht="15.75" customHeight="1" x14ac:dyDescent="0.25">
      <c r="A10" s="90" t="s">
        <v>35</v>
      </c>
      <c r="B10" s="90"/>
      <c r="C10" s="90"/>
      <c r="D10" s="90"/>
      <c r="E10" s="90"/>
      <c r="F10" s="90"/>
      <c r="G10" s="3"/>
      <c r="H10" s="3"/>
    </row>
    <row r="11" spans="1:10" ht="18" x14ac:dyDescent="0.25">
      <c r="A11" s="2"/>
      <c r="B11" s="2"/>
      <c r="C11" s="2"/>
      <c r="D11" s="2"/>
      <c r="E11" s="2"/>
      <c r="F11" s="2"/>
      <c r="G11" s="3"/>
      <c r="H11" s="3"/>
    </row>
    <row r="12" spans="1:10" ht="25.5" customHeight="1" x14ac:dyDescent="0.25">
      <c r="A12" s="15" t="s">
        <v>5</v>
      </c>
      <c r="B12" s="14" t="s">
        <v>6</v>
      </c>
      <c r="C12" s="14" t="s">
        <v>3</v>
      </c>
      <c r="D12" s="15" t="s">
        <v>107</v>
      </c>
      <c r="E12" s="15" t="s">
        <v>101</v>
      </c>
      <c r="F12" s="15" t="s">
        <v>102</v>
      </c>
    </row>
    <row r="13" spans="1:10" x14ac:dyDescent="0.25">
      <c r="A13" s="28"/>
      <c r="B13" s="29"/>
      <c r="C13" s="27" t="s">
        <v>0</v>
      </c>
      <c r="D13" s="61">
        <f>D14+D19+D22</f>
        <v>2368314.75</v>
      </c>
      <c r="E13" s="61">
        <f t="shared" ref="E13:F13" si="0">E14+E19+E22</f>
        <v>66490.53</v>
      </c>
      <c r="F13" s="61">
        <f t="shared" si="0"/>
        <v>2434805.2800000003</v>
      </c>
    </row>
    <row r="14" spans="1:10" ht="15.75" customHeight="1" x14ac:dyDescent="0.25">
      <c r="A14" s="6">
        <v>6</v>
      </c>
      <c r="B14" s="6"/>
      <c r="C14" s="6" t="s">
        <v>7</v>
      </c>
      <c r="D14" s="59">
        <f>SUM(D15:D18)</f>
        <v>2348314.75</v>
      </c>
      <c r="E14" s="59">
        <f t="shared" ref="E14:F14" si="1">SUM(E15:E18)</f>
        <v>37814.22</v>
      </c>
      <c r="F14" s="59">
        <f t="shared" si="1"/>
        <v>2386128.9700000002</v>
      </c>
    </row>
    <row r="15" spans="1:10" ht="38.25" x14ac:dyDescent="0.25">
      <c r="A15" s="6"/>
      <c r="B15" s="11">
        <v>63</v>
      </c>
      <c r="C15" s="21" t="s">
        <v>60</v>
      </c>
      <c r="D15" s="58">
        <f>2175450</f>
        <v>2175450</v>
      </c>
      <c r="E15" s="58">
        <f>F15-D15</f>
        <v>1700</v>
      </c>
      <c r="F15" s="58">
        <f>24950+2152200</f>
        <v>2177150</v>
      </c>
    </row>
    <row r="16" spans="1:10" ht="51" x14ac:dyDescent="0.25">
      <c r="A16" s="6"/>
      <c r="B16" s="11">
        <v>65</v>
      </c>
      <c r="C16" s="21" t="s">
        <v>61</v>
      </c>
      <c r="D16" s="58">
        <v>1000</v>
      </c>
      <c r="E16" s="58">
        <f t="shared" ref="E16:E21" si="2">F16-D16</f>
        <v>0</v>
      </c>
      <c r="F16" s="58">
        <v>1000</v>
      </c>
    </row>
    <row r="17" spans="1:8" ht="38.25" x14ac:dyDescent="0.25">
      <c r="A17" s="6"/>
      <c r="B17" s="11">
        <v>66</v>
      </c>
      <c r="C17" s="21" t="s">
        <v>62</v>
      </c>
      <c r="D17" s="58">
        <f>7000+4000</f>
        <v>11000</v>
      </c>
      <c r="E17" s="58">
        <f t="shared" si="2"/>
        <v>3000</v>
      </c>
      <c r="F17" s="58">
        <f>12000+2000</f>
        <v>14000</v>
      </c>
    </row>
    <row r="18" spans="1:8" ht="38.25" x14ac:dyDescent="0.25">
      <c r="A18" s="7"/>
      <c r="B18" s="7">
        <v>67</v>
      </c>
      <c r="C18" s="11" t="s">
        <v>26</v>
      </c>
      <c r="D18" s="58">
        <v>160864.75</v>
      </c>
      <c r="E18" s="58">
        <f t="shared" si="2"/>
        <v>33114.22</v>
      </c>
      <c r="F18" s="58">
        <v>193978.97</v>
      </c>
    </row>
    <row r="19" spans="1:8" ht="25.5" x14ac:dyDescent="0.25">
      <c r="A19" s="9">
        <v>7</v>
      </c>
      <c r="B19" s="10"/>
      <c r="C19" s="20" t="s">
        <v>8</v>
      </c>
      <c r="D19" s="59">
        <f t="shared" ref="D19:F19" si="3">D20+D21</f>
        <v>0</v>
      </c>
      <c r="E19" s="58">
        <f t="shared" si="2"/>
        <v>0</v>
      </c>
      <c r="F19" s="59">
        <f t="shared" si="3"/>
        <v>0</v>
      </c>
    </row>
    <row r="20" spans="1:8" ht="38.25" x14ac:dyDescent="0.25">
      <c r="A20" s="7"/>
      <c r="B20" s="11">
        <v>71</v>
      </c>
      <c r="C20" s="21" t="s">
        <v>65</v>
      </c>
      <c r="D20" s="57">
        <v>0</v>
      </c>
      <c r="E20" s="58">
        <f t="shared" si="2"/>
        <v>0</v>
      </c>
      <c r="F20" s="57">
        <v>0</v>
      </c>
    </row>
    <row r="21" spans="1:8" ht="38.25" x14ac:dyDescent="0.25">
      <c r="A21" s="11"/>
      <c r="B21" s="11">
        <v>72</v>
      </c>
      <c r="C21" s="21" t="s">
        <v>25</v>
      </c>
      <c r="D21" s="58"/>
      <c r="E21" s="58">
        <f t="shared" si="2"/>
        <v>0</v>
      </c>
      <c r="F21" s="62"/>
    </row>
    <row r="22" spans="1:8" ht="24.95" customHeight="1" x14ac:dyDescent="0.25">
      <c r="A22" s="9">
        <v>9</v>
      </c>
      <c r="B22" s="10"/>
      <c r="C22" s="6" t="s">
        <v>63</v>
      </c>
      <c r="D22" s="59">
        <f t="shared" ref="D22:F22" si="4">D23</f>
        <v>20000</v>
      </c>
      <c r="E22" s="59">
        <f t="shared" si="4"/>
        <v>28676.309999999998</v>
      </c>
      <c r="F22" s="59">
        <f t="shared" si="4"/>
        <v>48676.31</v>
      </c>
    </row>
    <row r="23" spans="1:8" ht="24.95" customHeight="1" x14ac:dyDescent="0.25">
      <c r="A23" s="9"/>
      <c r="B23" s="10">
        <v>92</v>
      </c>
      <c r="C23" s="11" t="s">
        <v>64</v>
      </c>
      <c r="D23" s="57">
        <v>20000</v>
      </c>
      <c r="E23" s="57">
        <f>F23-D23</f>
        <v>28676.309999999998</v>
      </c>
      <c r="F23" s="57">
        <v>48676.31</v>
      </c>
    </row>
    <row r="25" spans="1:8" ht="15.75" customHeight="1" x14ac:dyDescent="0.25">
      <c r="A25" s="90" t="s">
        <v>36</v>
      </c>
      <c r="B25" s="90"/>
      <c r="C25" s="90"/>
      <c r="D25" s="90"/>
      <c r="E25" s="90"/>
      <c r="F25" s="90"/>
      <c r="G25" s="90"/>
      <c r="H25" s="90"/>
    </row>
    <row r="26" spans="1:8" ht="18" x14ac:dyDescent="0.25">
      <c r="A26" s="2"/>
      <c r="B26" s="2"/>
      <c r="C26" s="2"/>
      <c r="D26" s="2"/>
      <c r="E26" s="2"/>
      <c r="F26" s="2"/>
      <c r="G26" s="3"/>
      <c r="H26" s="3"/>
    </row>
    <row r="27" spans="1:8" ht="25.5" customHeight="1" x14ac:dyDescent="0.25">
      <c r="A27" s="15" t="s">
        <v>5</v>
      </c>
      <c r="B27" s="14" t="s">
        <v>6</v>
      </c>
      <c r="C27" s="14" t="s">
        <v>9</v>
      </c>
      <c r="D27" s="15" t="s">
        <v>107</v>
      </c>
      <c r="E27" s="15" t="s">
        <v>101</v>
      </c>
      <c r="F27" s="15" t="s">
        <v>102</v>
      </c>
    </row>
    <row r="28" spans="1:8" x14ac:dyDescent="0.25">
      <c r="A28" s="28"/>
      <c r="B28" s="29"/>
      <c r="C28" s="27" t="s">
        <v>1</v>
      </c>
      <c r="D28" s="61">
        <f>D29+D32</f>
        <v>2368314.75</v>
      </c>
      <c r="E28" s="61">
        <f>E29+E32</f>
        <v>66490.530000000028</v>
      </c>
      <c r="F28" s="61">
        <f>F29+F32</f>
        <v>2434805.2800000003</v>
      </c>
    </row>
    <row r="29" spans="1:8" ht="15.75" customHeight="1" x14ac:dyDescent="0.25">
      <c r="A29" s="6">
        <v>3</v>
      </c>
      <c r="B29" s="6"/>
      <c r="C29" s="6" t="s">
        <v>10</v>
      </c>
      <c r="D29" s="59">
        <f>SUM(D30:D31)</f>
        <v>2350314.75</v>
      </c>
      <c r="E29" s="59">
        <f>SUM(E30:E31)</f>
        <v>57490.530000000028</v>
      </c>
      <c r="F29" s="59">
        <f>SUM(F30:F31)</f>
        <v>2407805.2800000003</v>
      </c>
    </row>
    <row r="30" spans="1:8" ht="15.75" customHeight="1" x14ac:dyDescent="0.25">
      <c r="A30" s="6"/>
      <c r="B30" s="11">
        <v>31</v>
      </c>
      <c r="C30" s="11" t="s">
        <v>11</v>
      </c>
      <c r="D30" s="58">
        <v>2150000</v>
      </c>
      <c r="E30" s="58">
        <f>F30-D30</f>
        <v>0</v>
      </c>
      <c r="F30" s="58">
        <f>2152200-2200</f>
        <v>2150000</v>
      </c>
    </row>
    <row r="31" spans="1:8" x14ac:dyDescent="0.25">
      <c r="A31" s="7"/>
      <c r="B31" s="7">
        <v>32</v>
      </c>
      <c r="C31" s="7" t="s">
        <v>21</v>
      </c>
      <c r="D31" s="58">
        <f>160864.75+2200+55250-D33</f>
        <v>200314.75</v>
      </c>
      <c r="E31" s="58">
        <f t="shared" ref="E31" si="5">F31-D31</f>
        <v>57490.530000000028</v>
      </c>
      <c r="F31" s="58">
        <f>193978.97+2200+88626.31-F33</f>
        <v>257805.28000000003</v>
      </c>
    </row>
    <row r="32" spans="1:8" ht="25.5" x14ac:dyDescent="0.25">
      <c r="A32" s="9">
        <v>4</v>
      </c>
      <c r="B32" s="10"/>
      <c r="C32" s="20" t="s">
        <v>12</v>
      </c>
      <c r="D32" s="59">
        <f>SUM(D33:D33)</f>
        <v>18000</v>
      </c>
      <c r="E32" s="59">
        <f>SUM(E33:E33)</f>
        <v>9000</v>
      </c>
      <c r="F32" s="59">
        <f>SUM(F33:F33)</f>
        <v>27000</v>
      </c>
    </row>
    <row r="33" spans="1:8" ht="38.25" x14ac:dyDescent="0.25">
      <c r="A33" s="7"/>
      <c r="B33" s="11">
        <v>42</v>
      </c>
      <c r="C33" s="21" t="s">
        <v>27</v>
      </c>
      <c r="D33" s="57">
        <f>5000+11000+2000</f>
        <v>18000</v>
      </c>
      <c r="E33" s="57">
        <f t="shared" ref="E33" si="6">F33-D33</f>
        <v>9000</v>
      </c>
      <c r="F33" s="57">
        <f>8000+7000+12000</f>
        <v>27000</v>
      </c>
    </row>
    <row r="35" spans="1:8" x14ac:dyDescent="0.25">
      <c r="D35" s="66"/>
      <c r="E35" s="66"/>
      <c r="F35" s="66"/>
      <c r="G35" s="66"/>
      <c r="H35" s="66"/>
    </row>
  </sheetData>
  <mergeCells count="6">
    <mergeCell ref="G25:H25"/>
    <mergeCell ref="A4:F4"/>
    <mergeCell ref="A6:F6"/>
    <mergeCell ref="A8:F8"/>
    <mergeCell ref="A10:F10"/>
    <mergeCell ref="A25:F25"/>
  </mergeCells>
  <pageMargins left="0.7" right="0.7" top="0.75" bottom="0.75" header="0.3" footer="0.3"/>
  <pageSetup paperSize="9" scale="74" orientation="portrait" verticalDpi="300" r:id="rId1"/>
  <ignoredErrors>
    <ignoredError sqref="E32 E19:E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/>
  </sheetViews>
  <sheetFormatPr defaultRowHeight="15" x14ac:dyDescent="0.25"/>
  <cols>
    <col min="1" max="6" width="25.28515625" customWidth="1"/>
  </cols>
  <sheetData>
    <row r="1" spans="1:6" x14ac:dyDescent="0.25">
      <c r="A1" s="70" t="s">
        <v>98</v>
      </c>
    </row>
    <row r="2" spans="1:6" x14ac:dyDescent="0.25">
      <c r="A2" t="s">
        <v>99</v>
      </c>
    </row>
    <row r="3" spans="1:6" x14ac:dyDescent="0.25">
      <c r="A3" t="s">
        <v>100</v>
      </c>
    </row>
    <row r="4" spans="1:6" ht="15.75" customHeight="1" x14ac:dyDescent="0.25">
      <c r="A4" s="90" t="s">
        <v>104</v>
      </c>
      <c r="B4" s="90"/>
      <c r="C4" s="90"/>
      <c r="D4" s="90"/>
      <c r="E4" s="72"/>
      <c r="F4" s="72"/>
    </row>
    <row r="5" spans="1:6" ht="18" customHeight="1" x14ac:dyDescent="0.25">
      <c r="A5" s="19"/>
      <c r="B5" s="19"/>
      <c r="C5" s="19"/>
      <c r="D5" s="19"/>
      <c r="E5" s="19"/>
      <c r="F5" s="19"/>
    </row>
    <row r="6" spans="1:6" ht="15.75" customHeight="1" x14ac:dyDescent="0.25">
      <c r="A6" s="90" t="s">
        <v>18</v>
      </c>
      <c r="B6" s="90"/>
      <c r="C6" s="90"/>
      <c r="D6" s="90"/>
      <c r="E6" s="19"/>
      <c r="F6" s="19"/>
    </row>
    <row r="7" spans="1:6" ht="18" x14ac:dyDescent="0.25">
      <c r="B7" s="19"/>
      <c r="C7" s="19"/>
      <c r="D7" s="19"/>
      <c r="E7" s="3"/>
      <c r="F7" s="3"/>
    </row>
    <row r="8" spans="1:6" ht="18" customHeight="1" x14ac:dyDescent="0.25">
      <c r="A8" s="90" t="s">
        <v>4</v>
      </c>
      <c r="B8" s="90"/>
      <c r="C8" s="90"/>
      <c r="D8" s="90"/>
      <c r="E8" s="3"/>
      <c r="F8" s="3"/>
    </row>
    <row r="9" spans="1:6" ht="18" x14ac:dyDescent="0.25">
      <c r="A9" s="19"/>
      <c r="B9" s="19"/>
      <c r="C9" s="19"/>
      <c r="D9" s="19"/>
      <c r="E9" s="3"/>
      <c r="F9" s="3"/>
    </row>
    <row r="10" spans="1:6" ht="15.75" customHeight="1" x14ac:dyDescent="0.25">
      <c r="A10" s="90" t="s">
        <v>37</v>
      </c>
      <c r="B10" s="90"/>
      <c r="C10" s="90"/>
      <c r="D10" s="90"/>
      <c r="E10" s="3"/>
      <c r="F10" s="3"/>
    </row>
    <row r="11" spans="1:6" ht="18" x14ac:dyDescent="0.25">
      <c r="A11" s="19"/>
      <c r="B11" s="19"/>
      <c r="C11" s="19"/>
      <c r="D11" s="19"/>
      <c r="E11" s="3"/>
      <c r="F11" s="3"/>
    </row>
    <row r="12" spans="1:6" ht="25.5" customHeight="1" x14ac:dyDescent="0.25">
      <c r="A12" s="15" t="s">
        <v>39</v>
      </c>
      <c r="B12" s="15" t="s">
        <v>107</v>
      </c>
      <c r="C12" s="15" t="s">
        <v>101</v>
      </c>
      <c r="D12" s="15" t="s">
        <v>102</v>
      </c>
    </row>
    <row r="13" spans="1:6" x14ac:dyDescent="0.25">
      <c r="A13" s="30" t="s">
        <v>0</v>
      </c>
      <c r="B13" s="61">
        <f>B14+B16+B20+B22</f>
        <v>2368314.75</v>
      </c>
      <c r="C13" s="61">
        <f>C14+C16+C20+C22</f>
        <v>66490.53</v>
      </c>
      <c r="D13" s="61">
        <f t="shared" ref="D13" si="0">D14+D16+D20</f>
        <v>2432805.2799999998</v>
      </c>
    </row>
    <row r="14" spans="1:6" x14ac:dyDescent="0.25">
      <c r="A14" s="6" t="s">
        <v>43</v>
      </c>
      <c r="B14" s="57">
        <f t="shared" ref="B14:D14" si="1">B15</f>
        <v>7000</v>
      </c>
      <c r="C14" s="57">
        <f t="shared" si="1"/>
        <v>5000</v>
      </c>
      <c r="D14" s="57">
        <f t="shared" si="1"/>
        <v>12000</v>
      </c>
    </row>
    <row r="15" spans="1:6" s="44" customFormat="1" x14ac:dyDescent="0.25">
      <c r="A15" s="8" t="s">
        <v>66</v>
      </c>
      <c r="B15" s="55">
        <v>7000</v>
      </c>
      <c r="C15" s="55">
        <f>D15-B15</f>
        <v>5000</v>
      </c>
      <c r="D15" s="55">
        <v>12000</v>
      </c>
    </row>
    <row r="16" spans="1:6" ht="25.5" x14ac:dyDescent="0.25">
      <c r="A16" s="6" t="s">
        <v>67</v>
      </c>
      <c r="B16" s="57">
        <f t="shared" ref="B16:D16" si="2">B17+B18+B19</f>
        <v>181864.75</v>
      </c>
      <c r="C16" s="57">
        <f t="shared" si="2"/>
        <v>61790.53</v>
      </c>
      <c r="D16" s="57">
        <f t="shared" si="2"/>
        <v>243655.28</v>
      </c>
    </row>
    <row r="17" spans="1:6" s="44" customFormat="1" ht="25.5" x14ac:dyDescent="0.25">
      <c r="A17" s="12" t="s">
        <v>68</v>
      </c>
      <c r="B17" s="55">
        <v>1000</v>
      </c>
      <c r="C17" s="55">
        <f>D17-B17</f>
        <v>0</v>
      </c>
      <c r="D17" s="55">
        <v>1000</v>
      </c>
    </row>
    <row r="18" spans="1:6" s="44" customFormat="1" x14ac:dyDescent="0.25">
      <c r="A18" s="12" t="s">
        <v>69</v>
      </c>
      <c r="B18" s="55">
        <v>20000</v>
      </c>
      <c r="C18" s="55">
        <f t="shared" ref="C18:C19" si="3">D18-B18</f>
        <v>28676.309999999998</v>
      </c>
      <c r="D18" s="55">
        <v>48676.31</v>
      </c>
    </row>
    <row r="19" spans="1:6" s="44" customFormat="1" ht="25.5" x14ac:dyDescent="0.25">
      <c r="A19" s="12" t="s">
        <v>70</v>
      </c>
      <c r="B19" s="55">
        <v>160864.75</v>
      </c>
      <c r="C19" s="55">
        <f t="shared" si="3"/>
        <v>33114.22</v>
      </c>
      <c r="D19" s="55">
        <v>193978.97</v>
      </c>
    </row>
    <row r="20" spans="1:6" x14ac:dyDescent="0.25">
      <c r="A20" s="6" t="s">
        <v>40</v>
      </c>
      <c r="B20" s="57">
        <f>B21</f>
        <v>2175450</v>
      </c>
      <c r="C20" s="57">
        <f t="shared" ref="C20:D20" si="4">C21</f>
        <v>1700</v>
      </c>
      <c r="D20" s="57">
        <f t="shared" si="4"/>
        <v>2177150</v>
      </c>
    </row>
    <row r="21" spans="1:6" s="44" customFormat="1" x14ac:dyDescent="0.25">
      <c r="A21" s="8" t="s">
        <v>71</v>
      </c>
      <c r="B21" s="55">
        <f>2152200+20000+1250+2000</f>
        <v>2175450</v>
      </c>
      <c r="C21" s="55">
        <f>D21-B21</f>
        <v>1700</v>
      </c>
      <c r="D21" s="55">
        <f>2152200+24950</f>
        <v>2177150</v>
      </c>
    </row>
    <row r="22" spans="1:6" s="44" customFormat="1" x14ac:dyDescent="0.25">
      <c r="A22" s="6" t="s">
        <v>111</v>
      </c>
      <c r="B22" s="57">
        <f t="shared" ref="B22:C22" si="5">B23</f>
        <v>4000</v>
      </c>
      <c r="C22" s="57">
        <f t="shared" si="5"/>
        <v>-2000</v>
      </c>
      <c r="D22" s="57">
        <f>D23</f>
        <v>2000</v>
      </c>
    </row>
    <row r="23" spans="1:6" s="44" customFormat="1" x14ac:dyDescent="0.25">
      <c r="A23" s="8" t="s">
        <v>110</v>
      </c>
      <c r="B23" s="55">
        <v>4000</v>
      </c>
      <c r="C23" s="55">
        <f>D23-B23</f>
        <v>-2000</v>
      </c>
      <c r="D23" s="57">
        <v>2000</v>
      </c>
    </row>
    <row r="25" spans="1:6" ht="15.75" customHeight="1" x14ac:dyDescent="0.25">
      <c r="A25" s="90" t="s">
        <v>38</v>
      </c>
      <c r="B25" s="90"/>
      <c r="C25" s="90"/>
      <c r="D25" s="90"/>
    </row>
    <row r="26" spans="1:6" ht="18" x14ac:dyDescent="0.25">
      <c r="A26" s="19"/>
      <c r="B26" s="19"/>
      <c r="C26" s="19"/>
      <c r="D26" s="19"/>
      <c r="E26" s="3"/>
      <c r="F26" s="3"/>
    </row>
    <row r="27" spans="1:6" ht="25.5" customHeight="1" x14ac:dyDescent="0.25">
      <c r="A27" s="15" t="s">
        <v>39</v>
      </c>
      <c r="B27" s="15" t="s">
        <v>107</v>
      </c>
      <c r="C27" s="15" t="s">
        <v>101</v>
      </c>
      <c r="D27" s="15" t="s">
        <v>102</v>
      </c>
    </row>
    <row r="28" spans="1:6" x14ac:dyDescent="0.25">
      <c r="A28" s="30" t="s">
        <v>1</v>
      </c>
      <c r="B28" s="61">
        <f>B29+B31+B35+B37</f>
        <v>2368314.75</v>
      </c>
      <c r="C28" s="61">
        <f>C29+C31+C35+C37</f>
        <v>66490.53</v>
      </c>
      <c r="D28" s="61">
        <f t="shared" ref="D28" si="6">D29+D31+D35</f>
        <v>2432805.2799999998</v>
      </c>
    </row>
    <row r="29" spans="1:6" x14ac:dyDescent="0.25">
      <c r="A29" s="6" t="s">
        <v>43</v>
      </c>
      <c r="B29" s="57">
        <f t="shared" ref="B29:D29" si="7">B30</f>
        <v>7000</v>
      </c>
      <c r="C29" s="57">
        <f t="shared" si="7"/>
        <v>5000</v>
      </c>
      <c r="D29" s="57">
        <f t="shared" si="7"/>
        <v>12000</v>
      </c>
    </row>
    <row r="30" spans="1:6" s="44" customFormat="1" x14ac:dyDescent="0.25">
      <c r="A30" s="8" t="s">
        <v>66</v>
      </c>
      <c r="B30" s="55">
        <v>7000</v>
      </c>
      <c r="C30" s="55">
        <f>D30-B30</f>
        <v>5000</v>
      </c>
      <c r="D30" s="55">
        <v>12000</v>
      </c>
    </row>
    <row r="31" spans="1:6" ht="25.5" x14ac:dyDescent="0.25">
      <c r="A31" s="6" t="s">
        <v>67</v>
      </c>
      <c r="B31" s="57">
        <f t="shared" ref="B31:D31" si="8">B32+B33+B34</f>
        <v>181864.75</v>
      </c>
      <c r="C31" s="57">
        <f t="shared" si="8"/>
        <v>61790.53</v>
      </c>
      <c r="D31" s="57">
        <f t="shared" si="8"/>
        <v>243655.28</v>
      </c>
    </row>
    <row r="32" spans="1:6" s="44" customFormat="1" ht="25.5" x14ac:dyDescent="0.25">
      <c r="A32" s="12" t="s">
        <v>68</v>
      </c>
      <c r="B32" s="55">
        <v>1000</v>
      </c>
      <c r="C32" s="55">
        <f>D32-B32</f>
        <v>0</v>
      </c>
      <c r="D32" s="55">
        <v>1000</v>
      </c>
    </row>
    <row r="33" spans="1:4" s="44" customFormat="1" x14ac:dyDescent="0.25">
      <c r="A33" s="12" t="s">
        <v>69</v>
      </c>
      <c r="B33" s="55">
        <v>20000</v>
      </c>
      <c r="C33" s="55">
        <f t="shared" ref="C33:C34" si="9">D33-B33</f>
        <v>28676.309999999998</v>
      </c>
      <c r="D33" s="55">
        <v>48676.31</v>
      </c>
    </row>
    <row r="34" spans="1:4" s="44" customFormat="1" ht="25.5" x14ac:dyDescent="0.25">
      <c r="A34" s="12" t="s">
        <v>70</v>
      </c>
      <c r="B34" s="55">
        <v>160864.75</v>
      </c>
      <c r="C34" s="55">
        <f t="shared" si="9"/>
        <v>33114.22</v>
      </c>
      <c r="D34" s="55">
        <v>193978.97</v>
      </c>
    </row>
    <row r="35" spans="1:4" x14ac:dyDescent="0.25">
      <c r="A35" s="6" t="s">
        <v>40</v>
      </c>
      <c r="B35" s="57">
        <f>B36</f>
        <v>2175450</v>
      </c>
      <c r="C35" s="57">
        <f>C36</f>
        <v>1700</v>
      </c>
      <c r="D35" s="57">
        <f t="shared" ref="D35" si="10">D36</f>
        <v>2177150</v>
      </c>
    </row>
    <row r="36" spans="1:4" s="44" customFormat="1" x14ac:dyDescent="0.25">
      <c r="A36" s="8" t="s">
        <v>71</v>
      </c>
      <c r="B36" s="55">
        <v>2175450</v>
      </c>
      <c r="C36" s="55">
        <f>D36-B36</f>
        <v>1700</v>
      </c>
      <c r="D36" s="55">
        <f>2152200+24950</f>
        <v>2177150</v>
      </c>
    </row>
    <row r="37" spans="1:4" s="44" customFormat="1" x14ac:dyDescent="0.25">
      <c r="A37" s="6" t="s">
        <v>111</v>
      </c>
      <c r="B37" s="57">
        <f t="shared" ref="B37:C37" si="11">B38</f>
        <v>4000</v>
      </c>
      <c r="C37" s="57">
        <f t="shared" si="11"/>
        <v>-2000</v>
      </c>
      <c r="D37" s="57">
        <f>D38</f>
        <v>2000</v>
      </c>
    </row>
    <row r="38" spans="1:4" x14ac:dyDescent="0.25">
      <c r="A38" s="8" t="s">
        <v>110</v>
      </c>
      <c r="B38" s="55">
        <v>4000</v>
      </c>
      <c r="C38" s="55">
        <f>D38-B38</f>
        <v>-2000</v>
      </c>
      <c r="D38" s="57">
        <v>2000</v>
      </c>
    </row>
  </sheetData>
  <mergeCells count="5">
    <mergeCell ref="A4:D4"/>
    <mergeCell ref="A6:D6"/>
    <mergeCell ref="A8:D8"/>
    <mergeCell ref="A10:D10"/>
    <mergeCell ref="A25:D25"/>
  </mergeCells>
  <pageMargins left="0.7" right="0.7" top="0.75" bottom="0.75" header="0.3" footer="0.3"/>
  <pageSetup paperSize="9" scale="86" fitToHeight="0" orientation="portrait" verticalDpi="300" r:id="rId1"/>
  <ignoredErrors>
    <ignoredError sqref="C14:C17 B21 B37:B38 C22 C20:D20 C23 C21 D21:D23 C31:D34 C35:D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/>
  </sheetViews>
  <sheetFormatPr defaultRowHeight="15" x14ac:dyDescent="0.25"/>
  <cols>
    <col min="1" max="1" width="37.7109375" customWidth="1"/>
    <col min="2" max="6" width="25.28515625" customWidth="1"/>
  </cols>
  <sheetData>
    <row r="1" spans="1:6" x14ac:dyDescent="0.25">
      <c r="A1" s="70" t="s">
        <v>98</v>
      </c>
    </row>
    <row r="2" spans="1:6" x14ac:dyDescent="0.25">
      <c r="A2" t="s">
        <v>99</v>
      </c>
    </row>
    <row r="3" spans="1:6" x14ac:dyDescent="0.25">
      <c r="A3" t="s">
        <v>100</v>
      </c>
    </row>
    <row r="4" spans="1:6" ht="15.75" x14ac:dyDescent="0.25">
      <c r="A4" s="90" t="s">
        <v>104</v>
      </c>
      <c r="B4" s="90"/>
      <c r="C4" s="90"/>
      <c r="D4" s="90"/>
      <c r="E4" s="72"/>
      <c r="F4" s="72"/>
    </row>
    <row r="5" spans="1:6" ht="18" customHeight="1" x14ac:dyDescent="0.25">
      <c r="A5" s="2"/>
      <c r="B5" s="2"/>
      <c r="C5" s="2"/>
      <c r="D5" s="2"/>
      <c r="E5" s="2"/>
      <c r="F5" s="2"/>
    </row>
    <row r="6" spans="1:6" ht="18" x14ac:dyDescent="0.25">
      <c r="A6" s="90" t="s">
        <v>18</v>
      </c>
      <c r="B6" s="90"/>
      <c r="C6" s="90"/>
      <c r="D6" s="90"/>
      <c r="E6" s="19"/>
      <c r="F6" s="19"/>
    </row>
    <row r="7" spans="1:6" ht="18" x14ac:dyDescent="0.25">
      <c r="A7" s="2"/>
      <c r="B7" s="2"/>
      <c r="C7" s="2"/>
      <c r="D7" s="2"/>
      <c r="E7" s="19"/>
      <c r="F7" s="19"/>
    </row>
    <row r="8" spans="1:6" ht="18" customHeight="1" x14ac:dyDescent="0.25">
      <c r="A8" s="90" t="s">
        <v>4</v>
      </c>
      <c r="B8" s="90"/>
      <c r="C8" s="90"/>
      <c r="D8" s="90"/>
      <c r="E8" s="19"/>
      <c r="F8" s="19"/>
    </row>
    <row r="9" spans="1:6" ht="18" x14ac:dyDescent="0.25">
      <c r="A9" s="2"/>
      <c r="B9" s="2"/>
      <c r="C9" s="2"/>
      <c r="D9" s="2"/>
      <c r="E9" s="3"/>
      <c r="F9" s="3"/>
    </row>
    <row r="10" spans="1:6" ht="15.75" customHeight="1" x14ac:dyDescent="0.25">
      <c r="A10" s="90" t="s">
        <v>13</v>
      </c>
      <c r="B10" s="90"/>
      <c r="C10" s="90"/>
      <c r="D10" s="90"/>
      <c r="E10" s="3"/>
      <c r="F10" s="3"/>
    </row>
    <row r="11" spans="1:6" ht="18" x14ac:dyDescent="0.25">
      <c r="A11" s="2"/>
      <c r="B11" s="2"/>
      <c r="C11" s="2"/>
      <c r="D11" s="2"/>
      <c r="E11" s="3"/>
      <c r="F11" s="3"/>
    </row>
    <row r="12" spans="1:6" ht="25.5" customHeight="1" x14ac:dyDescent="0.25">
      <c r="A12" s="15" t="s">
        <v>39</v>
      </c>
      <c r="B12" s="15" t="s">
        <v>107</v>
      </c>
      <c r="C12" s="15" t="s">
        <v>101</v>
      </c>
      <c r="D12" s="15" t="s">
        <v>102</v>
      </c>
    </row>
    <row r="13" spans="1:6" ht="15.75" customHeight="1" x14ac:dyDescent="0.25">
      <c r="A13" s="6" t="s">
        <v>14</v>
      </c>
      <c r="B13" s="59">
        <f t="shared" ref="B13:D13" si="0">B14</f>
        <v>2368314.75</v>
      </c>
      <c r="C13" s="59">
        <f t="shared" si="0"/>
        <v>66490.529999999795</v>
      </c>
      <c r="D13" s="59">
        <f t="shared" si="0"/>
        <v>2434805.2799999998</v>
      </c>
    </row>
    <row r="14" spans="1:6" x14ac:dyDescent="0.25">
      <c r="A14" s="6" t="s">
        <v>72</v>
      </c>
      <c r="B14" s="59">
        <f t="shared" ref="B14:D14" si="1">B15</f>
        <v>2368314.75</v>
      </c>
      <c r="C14" s="59">
        <f t="shared" si="1"/>
        <v>66490.529999999795</v>
      </c>
      <c r="D14" s="59">
        <f t="shared" si="1"/>
        <v>2434805.2799999998</v>
      </c>
    </row>
    <row r="15" spans="1:6" s="44" customFormat="1" x14ac:dyDescent="0.25">
      <c r="A15" s="13" t="s">
        <v>73</v>
      </c>
      <c r="B15" s="56">
        <v>2368314.75</v>
      </c>
      <c r="C15" s="56">
        <f>D15-B15</f>
        <v>66490.529999999795</v>
      </c>
      <c r="D15" s="60">
        <v>2434805.2799999998</v>
      </c>
    </row>
  </sheetData>
  <mergeCells count="4">
    <mergeCell ref="A4:D4"/>
    <mergeCell ref="A6:D6"/>
    <mergeCell ref="A8:D8"/>
    <mergeCell ref="A10:D10"/>
  </mergeCells>
  <pageMargins left="0.7" right="0.7" top="0.75" bottom="0.75" header="0.3" footer="0.3"/>
  <pageSetup paperSize="9" scale="7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A10" sqref="A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x14ac:dyDescent="0.25">
      <c r="A1" s="70" t="s">
        <v>98</v>
      </c>
    </row>
    <row r="2" spans="1:8" x14ac:dyDescent="0.25">
      <c r="A2" t="s">
        <v>99</v>
      </c>
    </row>
    <row r="3" spans="1:8" x14ac:dyDescent="0.25">
      <c r="A3" t="s">
        <v>100</v>
      </c>
    </row>
    <row r="4" spans="1:8" ht="15.75" x14ac:dyDescent="0.25">
      <c r="A4" s="106" t="s">
        <v>104</v>
      </c>
      <c r="B4" s="106"/>
      <c r="C4" s="106"/>
      <c r="D4" s="106"/>
      <c r="E4" s="106"/>
      <c r="F4" s="106"/>
      <c r="G4" s="72"/>
      <c r="H4" s="72"/>
    </row>
    <row r="5" spans="1:8" ht="18" customHeight="1" x14ac:dyDescent="0.25">
      <c r="A5" s="2"/>
      <c r="B5" s="2"/>
      <c r="C5" s="2"/>
      <c r="D5" s="2"/>
      <c r="E5" s="2"/>
      <c r="F5" s="2"/>
      <c r="G5" s="2"/>
      <c r="H5" s="2"/>
    </row>
    <row r="6" spans="1:8" ht="15.75" customHeight="1" x14ac:dyDescent="0.25">
      <c r="A6" s="106" t="s">
        <v>18</v>
      </c>
      <c r="B6" s="106"/>
      <c r="C6" s="106"/>
      <c r="D6" s="106"/>
      <c r="E6" s="106"/>
      <c r="F6" s="106"/>
      <c r="G6" s="19"/>
      <c r="H6" s="19"/>
    </row>
    <row r="7" spans="1:8" ht="18" x14ac:dyDescent="0.25">
      <c r="A7" s="2"/>
      <c r="B7" s="2"/>
      <c r="C7" s="2"/>
      <c r="D7" s="2"/>
      <c r="E7" s="2"/>
      <c r="F7" s="2"/>
      <c r="G7" s="3"/>
      <c r="H7" s="3"/>
    </row>
    <row r="8" spans="1:8" ht="18" customHeight="1" x14ac:dyDescent="0.25">
      <c r="A8" s="106" t="s">
        <v>45</v>
      </c>
      <c r="B8" s="106"/>
      <c r="C8" s="106"/>
      <c r="D8" s="106"/>
      <c r="E8" s="106"/>
      <c r="F8" s="106"/>
      <c r="G8" s="3"/>
      <c r="H8" s="3"/>
    </row>
    <row r="9" spans="1:8" ht="18" x14ac:dyDescent="0.25">
      <c r="A9" s="2"/>
      <c r="B9" s="2"/>
      <c r="C9" s="2"/>
      <c r="D9" s="2"/>
      <c r="E9" s="2"/>
      <c r="F9" s="2"/>
      <c r="G9" s="3"/>
      <c r="H9" s="3"/>
    </row>
    <row r="10" spans="1:8" ht="25.5" customHeight="1" x14ac:dyDescent="0.25">
      <c r="A10" s="15" t="s">
        <v>5</v>
      </c>
      <c r="B10" s="14" t="s">
        <v>6</v>
      </c>
      <c r="C10" s="14" t="s">
        <v>28</v>
      </c>
      <c r="D10" s="15" t="s">
        <v>107</v>
      </c>
      <c r="E10" s="15" t="s">
        <v>101</v>
      </c>
      <c r="F10" s="15" t="s">
        <v>102</v>
      </c>
      <c r="G10" s="3"/>
      <c r="H10" s="3"/>
    </row>
    <row r="11" spans="1:8" x14ac:dyDescent="0.25">
      <c r="A11" s="28"/>
      <c r="B11" s="29"/>
      <c r="C11" s="27" t="s">
        <v>47</v>
      </c>
      <c r="D11" s="28"/>
      <c r="E11" s="28"/>
      <c r="F11" s="28"/>
      <c r="G11" s="3"/>
      <c r="H11" s="3"/>
    </row>
    <row r="12" spans="1:8" ht="25.5" x14ac:dyDescent="0.25">
      <c r="A12" s="6">
        <v>8</v>
      </c>
      <c r="B12" s="6"/>
      <c r="C12" s="6" t="s">
        <v>15</v>
      </c>
      <c r="D12" s="4"/>
      <c r="E12" s="4"/>
      <c r="F12" s="4"/>
      <c r="G12" s="3"/>
      <c r="H12" s="3"/>
    </row>
    <row r="13" spans="1:8" x14ac:dyDescent="0.25">
      <c r="A13" s="6"/>
      <c r="B13" s="11">
        <v>84</v>
      </c>
      <c r="C13" s="11" t="s">
        <v>22</v>
      </c>
      <c r="D13" s="4"/>
      <c r="E13" s="4"/>
      <c r="F13" s="4"/>
      <c r="G13" s="3"/>
      <c r="H13" s="3"/>
    </row>
    <row r="14" spans="1:8" x14ac:dyDescent="0.25">
      <c r="A14" s="6"/>
      <c r="B14" s="11"/>
      <c r="C14" s="31"/>
      <c r="D14" s="4"/>
      <c r="E14" s="4"/>
      <c r="F14" s="4"/>
      <c r="G14" s="3"/>
      <c r="H14" s="3"/>
    </row>
    <row r="15" spans="1:8" x14ac:dyDescent="0.25">
      <c r="A15" s="6"/>
      <c r="B15" s="11"/>
      <c r="C15" s="27" t="s">
        <v>50</v>
      </c>
      <c r="D15" s="4"/>
      <c r="E15" s="4"/>
      <c r="F15" s="4"/>
      <c r="G15" s="3"/>
      <c r="H15" s="3"/>
    </row>
    <row r="16" spans="1:8" ht="25.5" x14ac:dyDescent="0.25">
      <c r="A16" s="9">
        <v>5</v>
      </c>
      <c r="B16" s="10"/>
      <c r="C16" s="20" t="s">
        <v>16</v>
      </c>
      <c r="D16" s="4"/>
      <c r="E16" s="4"/>
      <c r="F16" s="4"/>
      <c r="G16" s="3"/>
      <c r="H16" s="3"/>
    </row>
    <row r="17" spans="1:8" ht="25.5" x14ac:dyDescent="0.25">
      <c r="A17" s="11"/>
      <c r="B17" s="11">
        <v>54</v>
      </c>
      <c r="C17" s="21" t="s">
        <v>23</v>
      </c>
      <c r="D17" s="4"/>
      <c r="E17" s="4"/>
      <c r="F17" s="5"/>
      <c r="G17" s="3"/>
      <c r="H17" s="3"/>
    </row>
    <row r="18" spans="1:8" x14ac:dyDescent="0.25">
      <c r="G18" s="3"/>
      <c r="H18" s="3"/>
    </row>
    <row r="19" spans="1:8" x14ac:dyDescent="0.25">
      <c r="G19" s="3"/>
      <c r="H19" s="3"/>
    </row>
    <row r="20" spans="1:8" x14ac:dyDescent="0.25">
      <c r="G20" s="3"/>
      <c r="H20" s="3"/>
    </row>
    <row r="21" spans="1:8" x14ac:dyDescent="0.25">
      <c r="G21" s="3"/>
      <c r="H21" s="3"/>
    </row>
    <row r="22" spans="1:8" x14ac:dyDescent="0.25">
      <c r="G22" s="3"/>
      <c r="H22" s="3"/>
    </row>
  </sheetData>
  <mergeCells count="3">
    <mergeCell ref="A4:F4"/>
    <mergeCell ref="A6:F6"/>
    <mergeCell ref="A8:F8"/>
  </mergeCells>
  <pageMargins left="0.7" right="0.7" top="0.75" bottom="0.75" header="0.3" footer="0.3"/>
  <pageSetup paperSize="9" scale="7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workbookViewId="0"/>
  </sheetViews>
  <sheetFormatPr defaultRowHeight="15" x14ac:dyDescent="0.25"/>
  <cols>
    <col min="1" max="6" width="25.28515625" customWidth="1"/>
  </cols>
  <sheetData>
    <row r="1" spans="1:6" x14ac:dyDescent="0.25">
      <c r="A1" s="70" t="s">
        <v>98</v>
      </c>
    </row>
    <row r="2" spans="1:6" x14ac:dyDescent="0.25">
      <c r="A2" t="s">
        <v>99</v>
      </c>
    </row>
    <row r="3" spans="1:6" x14ac:dyDescent="0.25">
      <c r="A3" t="s">
        <v>100</v>
      </c>
    </row>
    <row r="4" spans="1:6" ht="15.75" x14ac:dyDescent="0.25">
      <c r="A4" s="106" t="s">
        <v>104</v>
      </c>
      <c r="B4" s="106"/>
      <c r="C4" s="106"/>
      <c r="D4" s="106"/>
      <c r="E4" s="73"/>
      <c r="F4" s="73"/>
    </row>
    <row r="5" spans="1:6" ht="18" customHeight="1" x14ac:dyDescent="0.25">
      <c r="A5" s="19"/>
      <c r="B5" s="19"/>
      <c r="C5" s="19"/>
      <c r="D5" s="19"/>
      <c r="E5" s="19"/>
      <c r="F5" s="19"/>
    </row>
    <row r="6" spans="1:6" ht="15.75" customHeight="1" x14ac:dyDescent="0.25">
      <c r="A6" s="106" t="s">
        <v>18</v>
      </c>
      <c r="B6" s="106"/>
      <c r="C6" s="106"/>
      <c r="D6" s="106"/>
      <c r="E6" s="19"/>
      <c r="F6" s="19"/>
    </row>
    <row r="7" spans="1:6" ht="18" x14ac:dyDescent="0.25">
      <c r="A7" s="19"/>
      <c r="B7" s="19"/>
      <c r="C7" s="19"/>
      <c r="D7" s="19"/>
      <c r="E7" s="3"/>
      <c r="F7" s="3"/>
    </row>
    <row r="8" spans="1:6" ht="18" customHeight="1" x14ac:dyDescent="0.25">
      <c r="A8" s="106" t="s">
        <v>46</v>
      </c>
      <c r="B8" s="106"/>
      <c r="C8" s="106"/>
      <c r="D8" s="106"/>
      <c r="E8" s="3"/>
      <c r="F8" s="3"/>
    </row>
    <row r="9" spans="1:6" ht="18" x14ac:dyDescent="0.25">
      <c r="A9" s="19"/>
      <c r="B9" s="19"/>
      <c r="C9" s="19"/>
      <c r="D9" s="19"/>
      <c r="E9" s="3"/>
      <c r="F9" s="3"/>
    </row>
    <row r="10" spans="1:6" ht="25.5" customHeight="1" x14ac:dyDescent="0.25">
      <c r="A10" s="15" t="s">
        <v>39</v>
      </c>
      <c r="B10" s="15" t="s">
        <v>107</v>
      </c>
      <c r="C10" s="15" t="s">
        <v>101</v>
      </c>
      <c r="D10" s="15" t="s">
        <v>102</v>
      </c>
    </row>
    <row r="11" spans="1:6" x14ac:dyDescent="0.25">
      <c r="A11" s="6" t="s">
        <v>47</v>
      </c>
      <c r="B11" s="4"/>
      <c r="C11" s="4"/>
      <c r="D11" s="4"/>
    </row>
    <row r="12" spans="1:6" ht="25.5" x14ac:dyDescent="0.25">
      <c r="A12" s="6" t="s">
        <v>48</v>
      </c>
      <c r="B12" s="4"/>
      <c r="C12" s="4"/>
      <c r="D12" s="4"/>
    </row>
    <row r="13" spans="1:6" ht="25.5" x14ac:dyDescent="0.25">
      <c r="A13" s="12" t="s">
        <v>49</v>
      </c>
      <c r="B13" s="4"/>
      <c r="C13" s="4"/>
      <c r="D13" s="4"/>
    </row>
    <row r="14" spans="1:6" x14ac:dyDescent="0.25">
      <c r="A14" s="12"/>
      <c r="B14" s="4"/>
      <c r="C14" s="4"/>
      <c r="D14" s="4"/>
    </row>
    <row r="15" spans="1:6" x14ac:dyDescent="0.25">
      <c r="A15" s="6" t="s">
        <v>50</v>
      </c>
      <c r="B15" s="4"/>
      <c r="C15" s="4"/>
      <c r="D15" s="4"/>
    </row>
    <row r="16" spans="1:6" x14ac:dyDescent="0.25">
      <c r="A16" s="20" t="s">
        <v>41</v>
      </c>
      <c r="B16" s="4"/>
      <c r="C16" s="4"/>
      <c r="D16" s="4"/>
    </row>
    <row r="17" spans="1:4" x14ac:dyDescent="0.25">
      <c r="A17" s="8" t="s">
        <v>42</v>
      </c>
      <c r="B17" s="4"/>
      <c r="C17" s="4"/>
      <c r="D17" s="5"/>
    </row>
    <row r="18" spans="1:4" x14ac:dyDescent="0.25">
      <c r="A18" s="20" t="s">
        <v>43</v>
      </c>
      <c r="B18" s="4"/>
      <c r="C18" s="4"/>
      <c r="D18" s="5"/>
    </row>
    <row r="19" spans="1:4" x14ac:dyDescent="0.25">
      <c r="A19" s="8" t="s">
        <v>44</v>
      </c>
      <c r="B19" s="4"/>
      <c r="C19" s="4"/>
      <c r="D19" s="5"/>
    </row>
  </sheetData>
  <mergeCells count="3">
    <mergeCell ref="A4:D4"/>
    <mergeCell ref="A6:D6"/>
    <mergeCell ref="A8:D8"/>
  </mergeCells>
  <pageMargins left="0.7" right="0.7" top="0.75" bottom="0.75" header="0.3" footer="0.3"/>
  <pageSetup paperSize="9" scale="86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/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x14ac:dyDescent="0.25">
      <c r="A1" s="70" t="s">
        <v>98</v>
      </c>
    </row>
    <row r="2" spans="1:9" x14ac:dyDescent="0.25">
      <c r="A2" t="s">
        <v>99</v>
      </c>
    </row>
    <row r="3" spans="1:9" x14ac:dyDescent="0.25">
      <c r="A3" t="s">
        <v>100</v>
      </c>
    </row>
    <row r="4" spans="1:9" ht="15.75" x14ac:dyDescent="0.25">
      <c r="A4" s="106" t="s">
        <v>104</v>
      </c>
      <c r="B4" s="106"/>
      <c r="C4" s="106"/>
      <c r="D4" s="106"/>
      <c r="E4" s="106"/>
      <c r="F4" s="106"/>
      <c r="G4" s="106"/>
      <c r="H4" s="72"/>
      <c r="I4" s="72"/>
    </row>
    <row r="5" spans="1:9" ht="18" x14ac:dyDescent="0.25">
      <c r="A5" s="19"/>
      <c r="B5" s="19"/>
      <c r="C5" s="19"/>
      <c r="D5" s="19"/>
      <c r="E5" s="19"/>
      <c r="F5" s="19"/>
      <c r="G5" s="19"/>
      <c r="H5" s="3"/>
      <c r="I5" s="3"/>
    </row>
    <row r="6" spans="1:9" ht="18" customHeight="1" x14ac:dyDescent="0.25">
      <c r="A6" s="90" t="s">
        <v>17</v>
      </c>
      <c r="B6" s="90"/>
      <c r="C6" s="90"/>
      <c r="D6" s="90"/>
      <c r="E6" s="90"/>
      <c r="F6" s="90"/>
      <c r="G6" s="90"/>
      <c r="H6" s="72"/>
      <c r="I6" s="72"/>
    </row>
    <row r="7" spans="1:9" ht="18" customHeight="1" x14ac:dyDescent="0.25">
      <c r="A7" s="45"/>
      <c r="B7" s="46"/>
      <c r="C7" s="46"/>
      <c r="D7" s="46"/>
      <c r="E7" s="46"/>
      <c r="F7" s="46"/>
      <c r="G7" s="46"/>
      <c r="H7" s="46"/>
      <c r="I7" s="46"/>
    </row>
    <row r="8" spans="1:9" ht="25.5" customHeight="1" x14ac:dyDescent="0.25">
      <c r="A8" s="122" t="s">
        <v>19</v>
      </c>
      <c r="B8" s="123"/>
      <c r="C8" s="124"/>
      <c r="D8" s="14" t="s">
        <v>20</v>
      </c>
      <c r="E8" s="15" t="s">
        <v>107</v>
      </c>
      <c r="F8" s="15" t="s">
        <v>101</v>
      </c>
      <c r="G8" s="15" t="s">
        <v>102</v>
      </c>
    </row>
    <row r="9" spans="1:9" ht="38.25" x14ac:dyDescent="0.25">
      <c r="A9" s="119" t="s">
        <v>94</v>
      </c>
      <c r="B9" s="120"/>
      <c r="C9" s="121"/>
      <c r="D9" s="47" t="s">
        <v>95</v>
      </c>
      <c r="E9" s="52">
        <f t="shared" ref="E9:G9" si="0">E10</f>
        <v>2368314.75</v>
      </c>
      <c r="F9" s="52">
        <f t="shared" si="0"/>
        <v>66490.53</v>
      </c>
      <c r="G9" s="52">
        <f t="shared" si="0"/>
        <v>2434805.2800000003</v>
      </c>
    </row>
    <row r="10" spans="1:9" ht="25.5" x14ac:dyDescent="0.25">
      <c r="A10" s="119" t="s">
        <v>96</v>
      </c>
      <c r="B10" s="120"/>
      <c r="C10" s="121"/>
      <c r="D10" s="47" t="s">
        <v>97</v>
      </c>
      <c r="E10" s="52">
        <f>E11+E21</f>
        <v>2368314.75</v>
      </c>
      <c r="F10" s="52">
        <f t="shared" ref="F10:G10" si="1">F11+F21</f>
        <v>66490.53</v>
      </c>
      <c r="G10" s="52">
        <f t="shared" si="1"/>
        <v>2434805.2800000003</v>
      </c>
    </row>
    <row r="11" spans="1:9" ht="25.5" x14ac:dyDescent="0.25">
      <c r="A11" s="119" t="s">
        <v>74</v>
      </c>
      <c r="B11" s="120"/>
      <c r="C11" s="121"/>
      <c r="D11" s="47" t="s">
        <v>75</v>
      </c>
      <c r="E11" s="52">
        <f>E12+E16</f>
        <v>2313064.75</v>
      </c>
      <c r="F11" s="52">
        <f t="shared" ref="F11:G11" si="2">F12+F16</f>
        <v>33114.22</v>
      </c>
      <c r="G11" s="52">
        <f t="shared" si="2"/>
        <v>2346178.9700000002</v>
      </c>
    </row>
    <row r="12" spans="1:9" x14ac:dyDescent="0.25">
      <c r="A12" s="116" t="s">
        <v>76</v>
      </c>
      <c r="B12" s="117"/>
      <c r="C12" s="118"/>
      <c r="D12" s="48" t="s">
        <v>77</v>
      </c>
      <c r="E12" s="54">
        <f t="shared" ref="E12:G14" si="3">E13</f>
        <v>160864.75</v>
      </c>
      <c r="F12" s="54">
        <f t="shared" si="3"/>
        <v>33114.22</v>
      </c>
      <c r="G12" s="54">
        <f t="shared" si="3"/>
        <v>193978.97</v>
      </c>
    </row>
    <row r="13" spans="1:9" ht="25.5" x14ac:dyDescent="0.25">
      <c r="A13" s="107" t="s">
        <v>78</v>
      </c>
      <c r="B13" s="108"/>
      <c r="C13" s="109"/>
      <c r="D13" s="49" t="s">
        <v>79</v>
      </c>
      <c r="E13" s="56">
        <f t="shared" si="3"/>
        <v>160864.75</v>
      </c>
      <c r="F13" s="56">
        <f>F14</f>
        <v>33114.22</v>
      </c>
      <c r="G13" s="56">
        <f t="shared" si="3"/>
        <v>193978.97</v>
      </c>
    </row>
    <row r="14" spans="1:9" x14ac:dyDescent="0.25">
      <c r="A14" s="110">
        <v>3</v>
      </c>
      <c r="B14" s="111"/>
      <c r="C14" s="112"/>
      <c r="D14" s="50" t="s">
        <v>10</v>
      </c>
      <c r="E14" s="58">
        <f t="shared" si="3"/>
        <v>160864.75</v>
      </c>
      <c r="F14" s="58">
        <f t="shared" si="3"/>
        <v>33114.22</v>
      </c>
      <c r="G14" s="58">
        <f t="shared" si="3"/>
        <v>193978.97</v>
      </c>
    </row>
    <row r="15" spans="1:9" x14ac:dyDescent="0.25">
      <c r="A15" s="113">
        <v>32</v>
      </c>
      <c r="B15" s="114"/>
      <c r="C15" s="115"/>
      <c r="D15" s="50" t="s">
        <v>21</v>
      </c>
      <c r="E15" s="58">
        <v>160864.75</v>
      </c>
      <c r="F15" s="58">
        <f>G15-E15</f>
        <v>33114.22</v>
      </c>
      <c r="G15" s="58">
        <v>193978.97</v>
      </c>
    </row>
    <row r="16" spans="1:9" x14ac:dyDescent="0.25">
      <c r="A16" s="116" t="s">
        <v>80</v>
      </c>
      <c r="B16" s="117"/>
      <c r="C16" s="118"/>
      <c r="D16" s="48" t="s">
        <v>81</v>
      </c>
      <c r="E16" s="53">
        <f t="shared" ref="E16:G17" si="4">E17</f>
        <v>2152200</v>
      </c>
      <c r="F16" s="53">
        <f t="shared" si="4"/>
        <v>0</v>
      </c>
      <c r="G16" s="53">
        <f t="shared" si="4"/>
        <v>2152200</v>
      </c>
    </row>
    <row r="17" spans="1:7" x14ac:dyDescent="0.25">
      <c r="A17" s="107" t="s">
        <v>82</v>
      </c>
      <c r="B17" s="108"/>
      <c r="C17" s="109"/>
      <c r="D17" s="51" t="s">
        <v>83</v>
      </c>
      <c r="E17" s="55">
        <f t="shared" si="4"/>
        <v>2152200</v>
      </c>
      <c r="F17" s="55">
        <f t="shared" si="4"/>
        <v>0</v>
      </c>
      <c r="G17" s="55">
        <f t="shared" si="4"/>
        <v>2152200</v>
      </c>
    </row>
    <row r="18" spans="1:7" x14ac:dyDescent="0.25">
      <c r="A18" s="110">
        <v>3</v>
      </c>
      <c r="B18" s="111"/>
      <c r="C18" s="112"/>
      <c r="D18" s="50" t="s">
        <v>10</v>
      </c>
      <c r="E18" s="57">
        <f t="shared" ref="E18:F18" si="5">E19+E20</f>
        <v>2152200</v>
      </c>
      <c r="F18" s="57">
        <f t="shared" si="5"/>
        <v>0</v>
      </c>
      <c r="G18" s="57">
        <f t="shared" ref="G18" si="6">G19+G20</f>
        <v>2152200</v>
      </c>
    </row>
    <row r="19" spans="1:7" x14ac:dyDescent="0.25">
      <c r="A19" s="113">
        <v>31</v>
      </c>
      <c r="B19" s="114"/>
      <c r="C19" s="115"/>
      <c r="D19" s="50" t="s">
        <v>11</v>
      </c>
      <c r="E19" s="57">
        <f>2152200-E20</f>
        <v>2150000</v>
      </c>
      <c r="F19" s="57">
        <f>G19-E19</f>
        <v>0</v>
      </c>
      <c r="G19" s="57">
        <f>2152200-G20</f>
        <v>2150000</v>
      </c>
    </row>
    <row r="20" spans="1:7" x14ac:dyDescent="0.25">
      <c r="A20" s="113">
        <v>32</v>
      </c>
      <c r="B20" s="114"/>
      <c r="C20" s="115"/>
      <c r="D20" s="50" t="s">
        <v>21</v>
      </c>
      <c r="E20" s="57">
        <v>2200</v>
      </c>
      <c r="F20" s="57">
        <f>G20-E20</f>
        <v>0</v>
      </c>
      <c r="G20" s="57">
        <v>2200</v>
      </c>
    </row>
    <row r="21" spans="1:7" ht="25.5" x14ac:dyDescent="0.25">
      <c r="A21" s="119" t="s">
        <v>84</v>
      </c>
      <c r="B21" s="120"/>
      <c r="C21" s="121"/>
      <c r="D21" s="47" t="s">
        <v>85</v>
      </c>
      <c r="E21" s="52">
        <f>E22</f>
        <v>55250</v>
      </c>
      <c r="F21" s="52">
        <f>F22</f>
        <v>33376.31</v>
      </c>
      <c r="G21" s="52">
        <f>G22</f>
        <v>88626.31</v>
      </c>
    </row>
    <row r="22" spans="1:7" ht="25.5" customHeight="1" x14ac:dyDescent="0.25">
      <c r="A22" s="116" t="s">
        <v>86</v>
      </c>
      <c r="B22" s="117"/>
      <c r="C22" s="118"/>
      <c r="D22" s="48" t="s">
        <v>87</v>
      </c>
      <c r="E22" s="53">
        <f>E23+E28+E31+E36+E41</f>
        <v>55250</v>
      </c>
      <c r="F22" s="53">
        <f>F23+F28+F31+F36+F41</f>
        <v>33376.31</v>
      </c>
      <c r="G22" s="53">
        <f>G23+G28+G31+G36+G41</f>
        <v>88626.31</v>
      </c>
    </row>
    <row r="23" spans="1:7" ht="15" customHeight="1" x14ac:dyDescent="0.25">
      <c r="A23" s="107" t="s">
        <v>88</v>
      </c>
      <c r="B23" s="108"/>
      <c r="C23" s="109"/>
      <c r="D23" s="51" t="s">
        <v>89</v>
      </c>
      <c r="E23" s="55">
        <f>E24+E26</f>
        <v>7000</v>
      </c>
      <c r="F23" s="55">
        <f>F24+F26</f>
        <v>5000</v>
      </c>
      <c r="G23" s="55">
        <f>G24+G26</f>
        <v>12000</v>
      </c>
    </row>
    <row r="24" spans="1:7" x14ac:dyDescent="0.25">
      <c r="A24" s="110">
        <v>3</v>
      </c>
      <c r="B24" s="111"/>
      <c r="C24" s="112"/>
      <c r="D24" s="50" t="s">
        <v>10</v>
      </c>
      <c r="E24" s="57">
        <f>E25</f>
        <v>7000</v>
      </c>
      <c r="F24" s="57">
        <f>F25</f>
        <v>3000</v>
      </c>
      <c r="G24" s="57">
        <f>G25</f>
        <v>10000</v>
      </c>
    </row>
    <row r="25" spans="1:7" x14ac:dyDescent="0.25">
      <c r="A25" s="113">
        <v>32</v>
      </c>
      <c r="B25" s="114"/>
      <c r="C25" s="115"/>
      <c r="D25" s="50" t="s">
        <v>21</v>
      </c>
      <c r="E25" s="57">
        <f>1500+1000+3000+1000+500</f>
        <v>7000</v>
      </c>
      <c r="F25" s="57">
        <f>G25-E25</f>
        <v>3000</v>
      </c>
      <c r="G25" s="57">
        <f>2000+1000+4000+3000</f>
        <v>10000</v>
      </c>
    </row>
    <row r="26" spans="1:7" ht="25.5" x14ac:dyDescent="0.25">
      <c r="A26" s="110">
        <v>4</v>
      </c>
      <c r="B26" s="111"/>
      <c r="C26" s="112"/>
      <c r="D26" s="87" t="s">
        <v>12</v>
      </c>
      <c r="E26" s="57">
        <f>E27</f>
        <v>0</v>
      </c>
      <c r="F26" s="57">
        <f>F27</f>
        <v>2000</v>
      </c>
      <c r="G26" s="57">
        <f>G27</f>
        <v>2000</v>
      </c>
    </row>
    <row r="27" spans="1:7" ht="25.5" x14ac:dyDescent="0.25">
      <c r="A27" s="113">
        <v>42</v>
      </c>
      <c r="B27" s="114"/>
      <c r="C27" s="115"/>
      <c r="D27" s="87" t="s">
        <v>27</v>
      </c>
      <c r="E27" s="57">
        <v>0</v>
      </c>
      <c r="F27" s="57">
        <f>G27-E27</f>
        <v>2000</v>
      </c>
      <c r="G27" s="57">
        <v>2000</v>
      </c>
    </row>
    <row r="28" spans="1:7" x14ac:dyDescent="0.25">
      <c r="A28" s="107" t="s">
        <v>90</v>
      </c>
      <c r="B28" s="108"/>
      <c r="C28" s="109"/>
      <c r="D28" s="51" t="s">
        <v>91</v>
      </c>
      <c r="E28" s="55">
        <f t="shared" ref="E28:G29" si="7">E29</f>
        <v>1000</v>
      </c>
      <c r="F28" s="55">
        <f t="shared" si="7"/>
        <v>0</v>
      </c>
      <c r="G28" s="55">
        <f t="shared" si="7"/>
        <v>1000</v>
      </c>
    </row>
    <row r="29" spans="1:7" x14ac:dyDescent="0.25">
      <c r="A29" s="110">
        <v>3</v>
      </c>
      <c r="B29" s="111"/>
      <c r="C29" s="112"/>
      <c r="D29" s="50" t="s">
        <v>10</v>
      </c>
      <c r="E29" s="57">
        <f t="shared" si="7"/>
        <v>1000</v>
      </c>
      <c r="F29" s="57">
        <f t="shared" si="7"/>
        <v>0</v>
      </c>
      <c r="G29" s="57">
        <f t="shared" si="7"/>
        <v>1000</v>
      </c>
    </row>
    <row r="30" spans="1:7" x14ac:dyDescent="0.25">
      <c r="A30" s="113">
        <v>32</v>
      </c>
      <c r="B30" s="114"/>
      <c r="C30" s="115"/>
      <c r="D30" s="50" t="s">
        <v>21</v>
      </c>
      <c r="E30" s="57">
        <f>200+200+600</f>
        <v>1000</v>
      </c>
      <c r="F30" s="57">
        <f>G30-E30</f>
        <v>0</v>
      </c>
      <c r="G30" s="57">
        <f>400+300+300</f>
        <v>1000</v>
      </c>
    </row>
    <row r="31" spans="1:7" x14ac:dyDescent="0.25">
      <c r="A31" s="107" t="s">
        <v>82</v>
      </c>
      <c r="B31" s="108"/>
      <c r="C31" s="109"/>
      <c r="D31" s="51" t="s">
        <v>83</v>
      </c>
      <c r="E31" s="55">
        <f t="shared" ref="E31:G31" si="8">E32+E34</f>
        <v>23250</v>
      </c>
      <c r="F31" s="55">
        <f>F32+F34</f>
        <v>1700</v>
      </c>
      <c r="G31" s="55">
        <f t="shared" si="8"/>
        <v>24950</v>
      </c>
    </row>
    <row r="32" spans="1:7" x14ac:dyDescent="0.25">
      <c r="A32" s="110">
        <v>3</v>
      </c>
      <c r="B32" s="111"/>
      <c r="C32" s="112"/>
      <c r="D32" s="50" t="s">
        <v>10</v>
      </c>
      <c r="E32" s="57">
        <f>E33</f>
        <v>21250</v>
      </c>
      <c r="F32" s="57">
        <f t="shared" ref="F32:G32" si="9">F33</f>
        <v>1700</v>
      </c>
      <c r="G32" s="57">
        <f t="shared" si="9"/>
        <v>22950</v>
      </c>
    </row>
    <row r="33" spans="1:7" x14ac:dyDescent="0.25">
      <c r="A33" s="113">
        <v>32</v>
      </c>
      <c r="B33" s="114"/>
      <c r="C33" s="115"/>
      <c r="D33" s="50" t="s">
        <v>21</v>
      </c>
      <c r="E33" s="57">
        <f>20000+1250</f>
        <v>21250</v>
      </c>
      <c r="F33" s="57">
        <f>G33-E33</f>
        <v>1700</v>
      </c>
      <c r="G33" s="57">
        <f>20000+2800+150</f>
        <v>22950</v>
      </c>
    </row>
    <row r="34" spans="1:7" ht="25.5" x14ac:dyDescent="0.25">
      <c r="A34" s="110">
        <v>4</v>
      </c>
      <c r="B34" s="111"/>
      <c r="C34" s="112"/>
      <c r="D34" s="50" t="s">
        <v>12</v>
      </c>
      <c r="E34" s="57">
        <f t="shared" ref="E34:G34" si="10">E35</f>
        <v>2000</v>
      </c>
      <c r="F34" s="57">
        <f t="shared" si="10"/>
        <v>0</v>
      </c>
      <c r="G34" s="57">
        <f t="shared" si="10"/>
        <v>2000</v>
      </c>
    </row>
    <row r="35" spans="1:7" ht="25.5" x14ac:dyDescent="0.25">
      <c r="A35" s="113">
        <v>42</v>
      </c>
      <c r="B35" s="114"/>
      <c r="C35" s="115"/>
      <c r="D35" s="50" t="s">
        <v>27</v>
      </c>
      <c r="E35" s="57">
        <v>2000</v>
      </c>
      <c r="F35" s="57">
        <f>G35-E35</f>
        <v>0</v>
      </c>
      <c r="G35" s="57">
        <v>2000</v>
      </c>
    </row>
    <row r="36" spans="1:7" ht="15" customHeight="1" x14ac:dyDescent="0.25">
      <c r="A36" s="107" t="s">
        <v>92</v>
      </c>
      <c r="B36" s="108"/>
      <c r="C36" s="109"/>
      <c r="D36" s="80" t="s">
        <v>93</v>
      </c>
      <c r="E36" s="55">
        <f>E37+E39</f>
        <v>20000</v>
      </c>
      <c r="F36" s="55">
        <f>F37+F39</f>
        <v>28676.31</v>
      </c>
      <c r="G36" s="55">
        <f>G37+G39</f>
        <v>48676.31</v>
      </c>
    </row>
    <row r="37" spans="1:7" x14ac:dyDescent="0.25">
      <c r="A37" s="110">
        <v>3</v>
      </c>
      <c r="B37" s="111"/>
      <c r="C37" s="112"/>
      <c r="D37" s="50" t="s">
        <v>10</v>
      </c>
      <c r="E37" s="57">
        <f>E38</f>
        <v>8000</v>
      </c>
      <c r="F37" s="57">
        <f t="shared" ref="F37:G37" si="11">F38</f>
        <v>19676.310000000001</v>
      </c>
      <c r="G37" s="57">
        <f t="shared" si="11"/>
        <v>27676.31</v>
      </c>
    </row>
    <row r="38" spans="1:7" x14ac:dyDescent="0.25">
      <c r="A38" s="113">
        <v>32</v>
      </c>
      <c r="B38" s="114"/>
      <c r="C38" s="115"/>
      <c r="D38" s="50" t="s">
        <v>21</v>
      </c>
      <c r="E38" s="57">
        <f>2000+3000+2000+1000</f>
        <v>8000</v>
      </c>
      <c r="F38" s="57">
        <f>G38-E38</f>
        <v>19676.310000000001</v>
      </c>
      <c r="G38" s="57">
        <f>2000+2000+10000+3000+6000+4676.31</f>
        <v>27676.31</v>
      </c>
    </row>
    <row r="39" spans="1:7" ht="25.5" x14ac:dyDescent="0.25">
      <c r="A39" s="81">
        <v>4</v>
      </c>
      <c r="B39" s="82"/>
      <c r="C39" s="83"/>
      <c r="D39" s="83" t="s">
        <v>12</v>
      </c>
      <c r="E39" s="57">
        <f t="shared" ref="E39:G39" si="12">E40</f>
        <v>12000</v>
      </c>
      <c r="F39" s="57">
        <f t="shared" si="12"/>
        <v>9000</v>
      </c>
      <c r="G39" s="57">
        <f t="shared" si="12"/>
        <v>21000</v>
      </c>
    </row>
    <row r="40" spans="1:7" ht="25.5" x14ac:dyDescent="0.25">
      <c r="A40" s="84">
        <v>42</v>
      </c>
      <c r="B40" s="85"/>
      <c r="C40" s="86"/>
      <c r="D40" s="83" t="s">
        <v>27</v>
      </c>
      <c r="E40" s="57">
        <f>5000+7000</f>
        <v>12000</v>
      </c>
      <c r="F40" s="57">
        <f>G40-E40</f>
        <v>9000</v>
      </c>
      <c r="G40" s="57">
        <f>11000+10000</f>
        <v>21000</v>
      </c>
    </row>
    <row r="41" spans="1:7" ht="15" customHeight="1" x14ac:dyDescent="0.25">
      <c r="A41" s="107" t="s">
        <v>108</v>
      </c>
      <c r="B41" s="108"/>
      <c r="C41" s="109"/>
      <c r="D41" s="80" t="s">
        <v>109</v>
      </c>
      <c r="E41" s="55">
        <f>E42+E44</f>
        <v>4000</v>
      </c>
      <c r="F41" s="55">
        <f t="shared" ref="F41" si="13">F42</f>
        <v>-2000</v>
      </c>
      <c r="G41" s="55">
        <f>G42+G44</f>
        <v>2000</v>
      </c>
    </row>
    <row r="42" spans="1:7" ht="25.5" x14ac:dyDescent="0.25">
      <c r="A42" s="81">
        <v>4</v>
      </c>
      <c r="B42" s="82"/>
      <c r="C42" s="83"/>
      <c r="D42" s="83" t="s">
        <v>12</v>
      </c>
      <c r="E42" s="57">
        <f t="shared" ref="E42:G42" si="14">E43</f>
        <v>4000</v>
      </c>
      <c r="F42" s="57">
        <f t="shared" si="14"/>
        <v>-2000</v>
      </c>
      <c r="G42" s="57">
        <f t="shared" si="14"/>
        <v>2000</v>
      </c>
    </row>
    <row r="43" spans="1:7" ht="25.5" x14ac:dyDescent="0.25">
      <c r="A43" s="84">
        <v>42</v>
      </c>
      <c r="B43" s="85"/>
      <c r="C43" s="86"/>
      <c r="D43" s="83" t="s">
        <v>27</v>
      </c>
      <c r="E43" s="57">
        <v>4000</v>
      </c>
      <c r="F43" s="57">
        <f>G43-E43</f>
        <v>-2000</v>
      </c>
      <c r="G43" s="57">
        <v>2000</v>
      </c>
    </row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3" ht="25.5" customHeight="1" x14ac:dyDescent="0.25"/>
    <row r="54" ht="15" customHeight="1" x14ac:dyDescent="0.25"/>
    <row r="55" ht="15" customHeight="1" x14ac:dyDescent="0.25"/>
  </sheetData>
  <mergeCells count="34">
    <mergeCell ref="A4:G4"/>
    <mergeCell ref="A6:G6"/>
    <mergeCell ref="A12:C12"/>
    <mergeCell ref="A13:C13"/>
    <mergeCell ref="A14:C14"/>
    <mergeCell ref="A15:C15"/>
    <mergeCell ref="A8:C8"/>
    <mergeCell ref="A9:C9"/>
    <mergeCell ref="A10:C10"/>
    <mergeCell ref="A11:C11"/>
    <mergeCell ref="A19:C19"/>
    <mergeCell ref="A20:C20"/>
    <mergeCell ref="A21:C21"/>
    <mergeCell ref="A16:C16"/>
    <mergeCell ref="A17:C17"/>
    <mergeCell ref="A18:C18"/>
    <mergeCell ref="A22:C22"/>
    <mergeCell ref="A23:C23"/>
    <mergeCell ref="A24:C24"/>
    <mergeCell ref="A25:C25"/>
    <mergeCell ref="A28:C28"/>
    <mergeCell ref="A41:C41"/>
    <mergeCell ref="A26:C26"/>
    <mergeCell ref="A27:C27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scale="67" fitToHeight="0" orientation="portrait" verticalDpi="300" r:id="rId1"/>
  <ignoredErrors>
    <ignoredError sqref="E25 E22 F15 F19 E33 E37 E34 E38 E35 F41:G42 G37 F39:G39 G36 G38 F37 F34 F33:G33 F35 G34 F40:G40 F38 F43 F32:G32 G31 F30 F24:G24 F22 G30 F28:G29 F25:F27 G25:G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 Račun prihoda i rashoda'!Podrucje_ispisa</vt:lpstr>
      <vt:lpstr>'Prihodi i rashodi po izvorima'!Podrucje_ispisa</vt:lpstr>
      <vt:lpstr>'Račun financiranja'!Podrucje_ispisa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Racunovodja</cp:lastModifiedBy>
  <cp:lastPrinted>2025-06-09T09:44:26Z</cp:lastPrinted>
  <dcterms:created xsi:type="dcterms:W3CDTF">2022-08-12T12:51:27Z</dcterms:created>
  <dcterms:modified xsi:type="dcterms:W3CDTF">2025-06-09T09:44:43Z</dcterms:modified>
</cp:coreProperties>
</file>