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ja\Desktop\Poslovanje\Fin. izvještaji, izvršenje, rebalans, trogodišnji planovi, plan nabave\Trogodišnji financijski planovi\2026-2028\"/>
    </mc:Choice>
  </mc:AlternateContent>
  <bookViews>
    <workbookView xWindow="0" yWindow="0" windowWidth="28800" windowHeight="12210" tabRatio="688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11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0" l="1"/>
  <c r="F28" i="10"/>
  <c r="G14" i="10" l="1"/>
  <c r="F8" i="10"/>
  <c r="F14" i="10" s="1"/>
  <c r="F22" i="10" s="1"/>
  <c r="F9" i="10"/>
  <c r="J13" i="10" l="1"/>
  <c r="J12" i="10" s="1"/>
  <c r="I13" i="10"/>
  <c r="I12" i="10"/>
  <c r="H9" i="10"/>
  <c r="H13" i="10"/>
  <c r="H12" i="10" s="1"/>
  <c r="F21" i="10"/>
  <c r="G13" i="10"/>
  <c r="G12" i="10" s="1"/>
  <c r="G11" i="10" s="1"/>
  <c r="G9" i="10"/>
  <c r="G8" i="10" s="1"/>
  <c r="D31" i="3"/>
  <c r="B11" i="8"/>
  <c r="C40" i="8"/>
  <c r="D40" i="8"/>
  <c r="E40" i="8"/>
  <c r="F40" i="8"/>
  <c r="B40" i="8"/>
  <c r="C31" i="8"/>
  <c r="D31" i="8"/>
  <c r="E31" i="8"/>
  <c r="F31" i="8"/>
  <c r="B31" i="8"/>
  <c r="C21" i="8"/>
  <c r="C20" i="8" s="1"/>
  <c r="B20" i="8"/>
  <c r="C11" i="8"/>
  <c r="D11" i="8"/>
  <c r="E11" i="8"/>
  <c r="F11" i="8"/>
  <c r="C41" i="8"/>
  <c r="B14" i="5" l="1"/>
  <c r="B13" i="5"/>
  <c r="F18" i="11"/>
  <c r="G18" i="11"/>
  <c r="H18" i="11"/>
  <c r="I18" i="11"/>
  <c r="E18" i="11"/>
  <c r="G58" i="11"/>
  <c r="G57" i="11" s="1"/>
  <c r="F59" i="11"/>
  <c r="F58" i="11" s="1"/>
  <c r="F57" i="11" s="1"/>
  <c r="G59" i="11"/>
  <c r="H59" i="11"/>
  <c r="H58" i="11" s="1"/>
  <c r="H57" i="11" s="1"/>
  <c r="I59" i="11"/>
  <c r="I58" i="11" s="1"/>
  <c r="I57" i="11" s="1"/>
  <c r="E59" i="11"/>
  <c r="E58" i="11" s="1"/>
  <c r="E57" i="11" s="1"/>
  <c r="E33" i="11"/>
  <c r="H41" i="11"/>
  <c r="I41" i="11"/>
  <c r="E41" i="11"/>
  <c r="F80" i="11"/>
  <c r="G80" i="11"/>
  <c r="H80" i="11"/>
  <c r="I80" i="11"/>
  <c r="F77" i="11"/>
  <c r="F76" i="11" s="1"/>
  <c r="G77" i="11"/>
  <c r="G76" i="11" s="1"/>
  <c r="H77" i="11"/>
  <c r="H76" i="11" s="1"/>
  <c r="I77" i="11"/>
  <c r="I76" i="11" s="1"/>
  <c r="F74" i="11"/>
  <c r="G74" i="11"/>
  <c r="H74" i="11"/>
  <c r="I74" i="11"/>
  <c r="E75" i="11"/>
  <c r="E74" i="11" s="1"/>
  <c r="E81" i="11"/>
  <c r="E80" i="11" s="1"/>
  <c r="E78" i="11"/>
  <c r="E77" i="11" s="1"/>
  <c r="E71" i="11"/>
  <c r="E16" i="11"/>
  <c r="G44" i="11" l="1"/>
  <c r="G42" i="11"/>
  <c r="G41" i="11" s="1"/>
  <c r="F44" i="11"/>
  <c r="F42" i="11"/>
  <c r="F41" i="11" s="1"/>
  <c r="F34" i="11"/>
  <c r="F33" i="11" s="1"/>
  <c r="I34" i="11"/>
  <c r="I33" i="11" s="1"/>
  <c r="H34" i="11"/>
  <c r="H33" i="11" s="1"/>
  <c r="I36" i="11"/>
  <c r="H36" i="11"/>
  <c r="G34" i="11"/>
  <c r="G33" i="11" s="1"/>
  <c r="H32" i="3" l="1"/>
  <c r="H29" i="3" s="1"/>
  <c r="G32" i="3"/>
  <c r="G29" i="3" s="1"/>
  <c r="F32" i="3"/>
  <c r="F29" i="3" s="1"/>
  <c r="H28" i="3"/>
  <c r="G28" i="3"/>
  <c r="F28" i="3"/>
  <c r="E32" i="3"/>
  <c r="E29" i="3" s="1"/>
  <c r="E28" i="3"/>
  <c r="E12" i="3"/>
  <c r="H12" i="3"/>
  <c r="F12" i="3"/>
  <c r="G12" i="3"/>
  <c r="H14" i="3"/>
  <c r="G14" i="3"/>
  <c r="F41" i="8"/>
  <c r="E41" i="8"/>
  <c r="D41" i="8"/>
  <c r="D21" i="8"/>
  <c r="D20" i="8" s="1"/>
  <c r="F21" i="8"/>
  <c r="F20" i="8" s="1"/>
  <c r="E21" i="8"/>
  <c r="E20" i="8" s="1"/>
  <c r="F13" i="5"/>
  <c r="E13" i="5"/>
  <c r="D13" i="5"/>
  <c r="C13" i="5"/>
  <c r="I26" i="11"/>
  <c r="I25" i="11" s="1"/>
  <c r="H26" i="11"/>
  <c r="H25" i="11" s="1"/>
  <c r="G26" i="11"/>
  <c r="G25" i="11" s="1"/>
  <c r="F26" i="11"/>
  <c r="F25" i="11" s="1"/>
  <c r="I16" i="11"/>
  <c r="H16" i="11"/>
  <c r="G16" i="11"/>
  <c r="F16" i="11"/>
  <c r="C14" i="5" l="1"/>
  <c r="D14" i="5"/>
  <c r="E14" i="5"/>
  <c r="F14" i="5"/>
  <c r="C12" i="5"/>
  <c r="D12" i="5"/>
  <c r="D11" i="5" s="1"/>
  <c r="E12" i="5"/>
  <c r="F12" i="5"/>
  <c r="B12" i="5"/>
  <c r="B11" i="5" s="1"/>
  <c r="B10" i="5" s="1"/>
  <c r="E11" i="5" l="1"/>
  <c r="F11" i="5"/>
  <c r="C11" i="5"/>
  <c r="F43" i="8"/>
  <c r="E43" i="8"/>
  <c r="D43" i="8"/>
  <c r="F36" i="8"/>
  <c r="E36" i="8"/>
  <c r="D36" i="8"/>
  <c r="F34" i="8"/>
  <c r="E34" i="8"/>
  <c r="D34" i="8"/>
  <c r="C23" i="8" l="1"/>
  <c r="C16" i="8"/>
  <c r="C14" i="8"/>
  <c r="C10" i="8" l="1"/>
  <c r="D27" i="3"/>
  <c r="F37" i="10"/>
  <c r="E16" i="3" l="1"/>
  <c r="F16" i="3"/>
  <c r="G16" i="3"/>
  <c r="H16" i="3"/>
  <c r="H31" i="3" l="1"/>
  <c r="F31" i="3"/>
  <c r="G31" i="3"/>
  <c r="E30" i="8" l="1"/>
  <c r="F30" i="8"/>
  <c r="D30" i="8"/>
  <c r="G64" i="11"/>
  <c r="G63" i="11" s="1"/>
  <c r="G62" i="11" s="1"/>
  <c r="G61" i="11" s="1"/>
  <c r="H64" i="11"/>
  <c r="H63" i="11" s="1"/>
  <c r="H62" i="11" s="1"/>
  <c r="H61" i="11" s="1"/>
  <c r="I64" i="11"/>
  <c r="I63" i="11" s="1"/>
  <c r="I62" i="11" s="1"/>
  <c r="I61" i="11" s="1"/>
  <c r="F64" i="11"/>
  <c r="F63" i="11" s="1"/>
  <c r="F62" i="11" s="1"/>
  <c r="F61" i="11" s="1"/>
  <c r="E79" i="11"/>
  <c r="E76" i="11"/>
  <c r="I70" i="11"/>
  <c r="I69" i="11" s="1"/>
  <c r="G70" i="11"/>
  <c r="G69" i="11" s="1"/>
  <c r="H70" i="11"/>
  <c r="H69" i="11" s="1"/>
  <c r="G73" i="11"/>
  <c r="H73" i="11"/>
  <c r="I73" i="11"/>
  <c r="I79" i="11"/>
  <c r="G79" i="11"/>
  <c r="H79" i="11"/>
  <c r="E73" i="11"/>
  <c r="E70" i="11"/>
  <c r="E69" i="11" s="1"/>
  <c r="E47" i="11"/>
  <c r="E46" i="11" s="1"/>
  <c r="E45" i="11" s="1"/>
  <c r="E35" i="11"/>
  <c r="E38" i="11"/>
  <c r="E37" i="11" s="1"/>
  <c r="F38" i="11"/>
  <c r="F37" i="11" s="1"/>
  <c r="G38" i="11"/>
  <c r="G37" i="11" s="1"/>
  <c r="H38" i="11"/>
  <c r="H37" i="11" s="1"/>
  <c r="I38" i="11"/>
  <c r="I37" i="11" s="1"/>
  <c r="E27" i="11"/>
  <c r="E30" i="11"/>
  <c r="E29" i="11" s="1"/>
  <c r="E21" i="11"/>
  <c r="E20" i="11" s="1"/>
  <c r="E19" i="11" s="1"/>
  <c r="F79" i="11"/>
  <c r="F73" i="11"/>
  <c r="F70" i="11"/>
  <c r="F69" i="11" s="1"/>
  <c r="I55" i="11"/>
  <c r="I54" i="11" s="1"/>
  <c r="I53" i="11" s="1"/>
  <c r="H55" i="11"/>
  <c r="H54" i="11" s="1"/>
  <c r="H53" i="11" s="1"/>
  <c r="G55" i="11"/>
  <c r="G54" i="11" s="1"/>
  <c r="G53" i="11" s="1"/>
  <c r="F55" i="11"/>
  <c r="F54" i="11" s="1"/>
  <c r="F53" i="11" s="1"/>
  <c r="E55" i="11"/>
  <c r="E54" i="11" s="1"/>
  <c r="E53" i="11" s="1"/>
  <c r="I51" i="11"/>
  <c r="I50" i="11" s="1"/>
  <c r="I49" i="11" s="1"/>
  <c r="H51" i="11"/>
  <c r="H50" i="11" s="1"/>
  <c r="H49" i="11" s="1"/>
  <c r="G51" i="11"/>
  <c r="G50" i="11" s="1"/>
  <c r="G49" i="11" s="1"/>
  <c r="F51" i="11"/>
  <c r="F50" i="11" s="1"/>
  <c r="F49" i="11" s="1"/>
  <c r="E51" i="11"/>
  <c r="E50" i="11" s="1"/>
  <c r="E49" i="11" s="1"/>
  <c r="I47" i="11"/>
  <c r="I46" i="11" s="1"/>
  <c r="I45" i="11" s="1"/>
  <c r="H47" i="11"/>
  <c r="H46" i="11" s="1"/>
  <c r="H45" i="11" s="1"/>
  <c r="G47" i="11"/>
  <c r="G46" i="11" s="1"/>
  <c r="G45" i="11" s="1"/>
  <c r="F47" i="11"/>
  <c r="F46" i="11" s="1"/>
  <c r="F45" i="11" s="1"/>
  <c r="F43" i="11"/>
  <c r="F40" i="11" s="1"/>
  <c r="I43" i="11"/>
  <c r="I40" i="11" s="1"/>
  <c r="H43" i="11"/>
  <c r="H40" i="11" s="1"/>
  <c r="G43" i="11"/>
  <c r="G40" i="11" s="1"/>
  <c r="E43" i="11"/>
  <c r="E40" i="11" s="1"/>
  <c r="I35" i="11"/>
  <c r="I32" i="11" s="1"/>
  <c r="H35" i="11"/>
  <c r="H32" i="11" s="1"/>
  <c r="G35" i="11"/>
  <c r="G32" i="11" s="1"/>
  <c r="F35" i="11"/>
  <c r="F32" i="11" s="1"/>
  <c r="F30" i="11"/>
  <c r="F29" i="11" s="1"/>
  <c r="I30" i="11"/>
  <c r="I29" i="11" s="1"/>
  <c r="H30" i="11"/>
  <c r="H29" i="11" s="1"/>
  <c r="G30" i="11"/>
  <c r="G29" i="11" s="1"/>
  <c r="I27" i="11"/>
  <c r="I24" i="11" s="1"/>
  <c r="H27" i="11"/>
  <c r="H24" i="11" s="1"/>
  <c r="G27" i="11"/>
  <c r="G24" i="11" s="1"/>
  <c r="F27" i="11"/>
  <c r="F24" i="11" s="1"/>
  <c r="E25" i="11"/>
  <c r="I21" i="11"/>
  <c r="I20" i="11" s="1"/>
  <c r="I19" i="11" s="1"/>
  <c r="H21" i="11"/>
  <c r="H20" i="11" s="1"/>
  <c r="H19" i="11" s="1"/>
  <c r="G21" i="11"/>
  <c r="G20" i="11" s="1"/>
  <c r="G19" i="11" s="1"/>
  <c r="F21" i="11"/>
  <c r="F20" i="11" s="1"/>
  <c r="F19" i="11" s="1"/>
  <c r="F15" i="11"/>
  <c r="F14" i="11" s="1"/>
  <c r="F13" i="11" s="1"/>
  <c r="E15" i="11"/>
  <c r="E14" i="11" s="1"/>
  <c r="E13" i="11" s="1"/>
  <c r="I15" i="11"/>
  <c r="I14" i="11" s="1"/>
  <c r="I13" i="11" s="1"/>
  <c r="H15" i="11"/>
  <c r="H14" i="11" s="1"/>
  <c r="H13" i="11" s="1"/>
  <c r="G15" i="11"/>
  <c r="G14" i="11" s="1"/>
  <c r="G13" i="11" s="1"/>
  <c r="I11" i="11"/>
  <c r="I10" i="11" s="1"/>
  <c r="I9" i="11" s="1"/>
  <c r="H11" i="11"/>
  <c r="H10" i="11" s="1"/>
  <c r="H9" i="11" s="1"/>
  <c r="G11" i="11"/>
  <c r="G10" i="11" s="1"/>
  <c r="G9" i="11" s="1"/>
  <c r="F11" i="11"/>
  <c r="F10" i="11" s="1"/>
  <c r="F9" i="11" s="1"/>
  <c r="E11" i="11"/>
  <c r="E10" i="11" s="1"/>
  <c r="E9" i="11" s="1"/>
  <c r="E8" i="11" s="1"/>
  <c r="E7" i="11" s="1"/>
  <c r="G8" i="11" l="1"/>
  <c r="F8" i="11"/>
  <c r="H8" i="11"/>
  <c r="I8" i="11"/>
  <c r="F23" i="11"/>
  <c r="G23" i="11"/>
  <c r="G7" i="11" s="1"/>
  <c r="H23" i="11"/>
  <c r="I23" i="11"/>
  <c r="F68" i="11"/>
  <c r="F67" i="11" s="1"/>
  <c r="H68" i="11"/>
  <c r="H67" i="11" s="1"/>
  <c r="I68" i="11"/>
  <c r="G68" i="11"/>
  <c r="G67" i="11" s="1"/>
  <c r="E24" i="11"/>
  <c r="E32" i="11"/>
  <c r="I67" i="11"/>
  <c r="E68" i="11"/>
  <c r="E67" i="11" s="1"/>
  <c r="E64" i="11"/>
  <c r="E63" i="11" s="1"/>
  <c r="E62" i="11" s="1"/>
  <c r="E61" i="11" s="1"/>
  <c r="H7" i="11" l="1"/>
  <c r="H6" i="11" s="1"/>
  <c r="I7" i="11"/>
  <c r="I6" i="11" s="1"/>
  <c r="E23" i="11"/>
  <c r="F7" i="11"/>
  <c r="G6" i="11"/>
  <c r="F10" i="5"/>
  <c r="E10" i="5"/>
  <c r="D10" i="5"/>
  <c r="C10" i="5"/>
  <c r="C43" i="8"/>
  <c r="B43" i="8"/>
  <c r="B36" i="8"/>
  <c r="C36" i="8"/>
  <c r="B34" i="8"/>
  <c r="C34" i="8"/>
  <c r="F16" i="8"/>
  <c r="E16" i="8"/>
  <c r="D16" i="8"/>
  <c r="D10" i="8" s="1"/>
  <c r="B16" i="8"/>
  <c r="B23" i="8"/>
  <c r="F23" i="8"/>
  <c r="E23" i="8"/>
  <c r="D23" i="8"/>
  <c r="B14" i="8"/>
  <c r="F14" i="8"/>
  <c r="E14" i="8"/>
  <c r="D14" i="8"/>
  <c r="F27" i="3"/>
  <c r="F26" i="3" s="1"/>
  <c r="G27" i="3"/>
  <c r="G26" i="3" s="1"/>
  <c r="H27" i="3"/>
  <c r="H26" i="3" s="1"/>
  <c r="E27" i="3"/>
  <c r="E31" i="3"/>
  <c r="D26" i="3"/>
  <c r="F11" i="3"/>
  <c r="G11" i="3"/>
  <c r="H11" i="3"/>
  <c r="D16" i="3"/>
  <c r="D19" i="3"/>
  <c r="H19" i="3"/>
  <c r="G19" i="3"/>
  <c r="F19" i="3"/>
  <c r="E19" i="3"/>
  <c r="F10" i="8" l="1"/>
  <c r="E10" i="8"/>
  <c r="F6" i="11"/>
  <c r="E6" i="11"/>
  <c r="E26" i="3"/>
  <c r="C30" i="8"/>
  <c r="B30" i="8"/>
  <c r="D11" i="3"/>
  <c r="D10" i="3" s="1"/>
  <c r="E11" i="3"/>
  <c r="E10" i="3" s="1"/>
  <c r="F10" i="3"/>
  <c r="G10" i="3"/>
  <c r="H10" i="3"/>
  <c r="B10" i="8" l="1"/>
  <c r="G37" i="10" l="1"/>
  <c r="J21" i="10"/>
  <c r="I21" i="10"/>
  <c r="H21" i="10"/>
  <c r="G21" i="10"/>
  <c r="J11" i="10"/>
  <c r="I11" i="10"/>
  <c r="H11" i="10"/>
  <c r="F11" i="10"/>
  <c r="J8" i="10"/>
  <c r="I8" i="10"/>
  <c r="H8" i="10"/>
  <c r="H37" i="10" l="1"/>
  <c r="I37" i="10" s="1"/>
  <c r="J37" i="10" s="1"/>
  <c r="J14" i="10"/>
  <c r="J22" i="10" s="1"/>
  <c r="J28" i="10" s="1"/>
  <c r="J29" i="10" s="1"/>
  <c r="I14" i="10"/>
  <c r="I22" i="10" s="1"/>
  <c r="I28" i="10" s="1"/>
  <c r="I29" i="10" s="1"/>
  <c r="H14" i="10"/>
  <c r="H22" i="10" s="1"/>
  <c r="H28" i="10" s="1"/>
  <c r="H29" i="10" s="1"/>
  <c r="G22" i="10"/>
  <c r="F29" i="10"/>
  <c r="G29" i="10" l="1"/>
</calcChain>
</file>

<file path=xl/sharedStrings.xml><?xml version="1.0" encoding="utf-8"?>
<sst xmlns="http://schemas.openxmlformats.org/spreadsheetml/2006/main" count="299" uniqueCount="143">
  <si>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</si>
  <si>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</si>
  <si>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</si>
  <si>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</si>
  <si>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</si>
  <si>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</si>
  <si>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</si>
  <si>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</si>
  <si>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</si>
  <si>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</si>
  <si>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</si>
  <si>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</si>
  <si>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</si>
  <si>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</si>
  <si>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</si>
  <si>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</si>
  <si>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</si>
  <si>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</si>
  <si>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</si>
  <si>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</si>
  <si>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</si>
  <si>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</si>
  <si>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</si>
  <si>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</si>
  <si>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</si>
  <si>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</si>
  <si>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</si>
  <si>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</si>
  <si>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</si>
  <si>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</si>
  <si>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</si>
  <si>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</si>
  <si>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</si>
  <si>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</si>
  <si>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</si>
  <si>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</si>
  <si>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</si>
  <si>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</si>
  <si>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</si>
  <si>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</si>
  <si>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</si>
  <si>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</si>
  <si>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</si>
  <si>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</si>
  <si>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</si>
  <si>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</si>
  <si>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</si>
  <si>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</si>
  <si>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</si>
  <si>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</si>
  <si>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</si>
  <si>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</si>
  <si>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</si>
  <si>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</si>
  <si>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</si>
  <si>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</si>
  <si>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</si>
  <si>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</si>
  <si>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</si>
  <si>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</si>
  <si>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</si>
  <si>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</si>
  <si>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Pomoći iz inozemstva i od subjekta unutar općeg proračuna</t>
  </si>
  <si>
    <t>Prihodi od upravnih i administrativnih pristojbi, pristojbi po posebnim propisima i naknadama</t>
  </si>
  <si>
    <t>Prihodi od prodaje proizvoda i robe te pruženih usluga i prihodi od donacija</t>
  </si>
  <si>
    <t>Vlastiti izvori</t>
  </si>
  <si>
    <t>Višak prihoda SŠ</t>
  </si>
  <si>
    <t>Prihodi od prodaje neproizvedene dugotrajne imovine</t>
  </si>
  <si>
    <t>Ostali rashodi</t>
  </si>
  <si>
    <t xml:space="preserve">  12 višak prihoda - ZŽ</t>
  </si>
  <si>
    <t xml:space="preserve">  31 Vlastiti prihodi - korisnici</t>
  </si>
  <si>
    <t>4 Prihod za posebne namjene</t>
  </si>
  <si>
    <t xml:space="preserve">  41 Prihod za posebne namjene</t>
  </si>
  <si>
    <t xml:space="preserve">  42 Višak sredstava SŠ</t>
  </si>
  <si>
    <t xml:space="preserve">  45 F.P. i dod.udio u por. na dohodak</t>
  </si>
  <si>
    <t xml:space="preserve">  51 Državni proračun</t>
  </si>
  <si>
    <t xml:space="preserve">  54 Pomoći iz inozemstva (EU)</t>
  </si>
  <si>
    <t>6 Donacije</t>
  </si>
  <si>
    <t xml:space="preserve">  61 Tekuće donacije - korisnici</t>
  </si>
  <si>
    <t>09 OBRAZOVANJE</t>
  </si>
  <si>
    <t>0922 Više srednjoškolsko obrazovanje</t>
  </si>
  <si>
    <t>PROGRAM 2204</t>
  </si>
  <si>
    <t>SREDNJE ŠKOLSTVO - STANDARD</t>
  </si>
  <si>
    <t>Aktivnost A2204-01</t>
  </si>
  <si>
    <t>Djelatnost srednjih škola</t>
  </si>
  <si>
    <t>Izvor financiranja 45</t>
  </si>
  <si>
    <t>F.P. i dodatni udio u porezu na dohodak</t>
  </si>
  <si>
    <t>Izvor financiranja 12</t>
  </si>
  <si>
    <t>Višak prihoda - ZŽ</t>
  </si>
  <si>
    <t>Aktivnost A2204-07</t>
  </si>
  <si>
    <t>Administracija i upravljanje</t>
  </si>
  <si>
    <t>Izvor financiranja 51</t>
  </si>
  <si>
    <t>Državni proračun</t>
  </si>
  <si>
    <t>PROGRAM 2205</t>
  </si>
  <si>
    <t>SREDNJE ŠKOLSTVO - IZNAD STANDARD</t>
  </si>
  <si>
    <t>Aktivnost A2205-01</t>
  </si>
  <si>
    <t>Javne potrebe u prosvjeti - korisnici u SŠ</t>
  </si>
  <si>
    <t>Izvor financiranja 11</t>
  </si>
  <si>
    <t>Opći prihodi i primici</t>
  </si>
  <si>
    <t>Aktivnost A2205-012</t>
  </si>
  <si>
    <t>Podizanje kvalitete i standarda u školstvu</t>
  </si>
  <si>
    <t>Izvor financiranja 31</t>
  </si>
  <si>
    <t>Vlastiti prihodi - korisnici</t>
  </si>
  <si>
    <t>Izvor financiranja 41</t>
  </si>
  <si>
    <t>Prihodi za posebne namjene</t>
  </si>
  <si>
    <t>Izvor financiranja 61</t>
  </si>
  <si>
    <t>Tekuće donacije - korisnici</t>
  </si>
  <si>
    <t>Izvor financiranja 42</t>
  </si>
  <si>
    <t>Višak prihoda poslovanja</t>
  </si>
  <si>
    <t>Aktivnost A2205-22</t>
  </si>
  <si>
    <t>Natjecanja i smotre u SŠ</t>
  </si>
  <si>
    <t>Aktivnost A2205-34</t>
  </si>
  <si>
    <t>Projekt e-škole</t>
  </si>
  <si>
    <t>Aktivnost A2205-37</t>
  </si>
  <si>
    <t>Zalihe menstrualnih potrepština</t>
  </si>
  <si>
    <t>PROGRAM 4301</t>
  </si>
  <si>
    <t>RAZVOJNI PROJEKTI EU</t>
  </si>
  <si>
    <t>Tekući projekt T4301-67</t>
  </si>
  <si>
    <t>Pomoćnici u nastavi</t>
  </si>
  <si>
    <t>PROGRAM 4306-03</t>
  </si>
  <si>
    <t>NACIONALNI EU PROJEKTI</t>
  </si>
  <si>
    <t>Tekući projekt T4306-03</t>
  </si>
  <si>
    <t>Inkluzija - korak bliže društvu bez prepreka 2021</t>
  </si>
  <si>
    <t>Izvor financiranja 54</t>
  </si>
  <si>
    <t>Pomoći iz inozemstva</t>
  </si>
  <si>
    <t>RAZDJEL 030</t>
  </si>
  <si>
    <t>UPRAVNI ODJEL ZA OBRAZOVANJE, KULTURU I ŠPORT</t>
  </si>
  <si>
    <t>GLAVA 030-05</t>
  </si>
  <si>
    <t>SREDNJOŠKOLSKO OBRZOVANJE</t>
  </si>
  <si>
    <t>Projekcija proračuna
za 2027.</t>
  </si>
  <si>
    <t>Projekcija 
za 2027.</t>
  </si>
  <si>
    <t>FINANCIJSKI PLAN PRORAČUNSKOG KORISNIKA JEDINICE LOKALNE I PODRUČNE (REGIONALNE) SAMOUPRAVE 
ZA 2026. I PROJEKCIJA ZA 2027. I 2028. GODINU</t>
  </si>
  <si>
    <t>Izvršenje 2024.</t>
  </si>
  <si>
    <t>Plan 2025.</t>
  </si>
  <si>
    <t>Proračun za 2026.</t>
  </si>
  <si>
    <t>Projekcija proračuna
za 2028.</t>
  </si>
  <si>
    <t>Plan za 2026.</t>
  </si>
  <si>
    <t>Projekcija 
za 2028.</t>
  </si>
  <si>
    <t>0960 Dodatne usluge u obrazovanju</t>
  </si>
  <si>
    <t>092 Srednjoškolsko obrazovanje</t>
  </si>
  <si>
    <t>096 Dodatne usluge u obrazovanju</t>
  </si>
  <si>
    <t>Aktivnost T2205-35</t>
  </si>
  <si>
    <t>Projektna dokumentacija - javne potrebe u SŠ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</si>
</sst>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20" fillId="0" borderId="0" xfId="0" applyFon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4" fontId="6" fillId="4" borderId="4" xfId="0" applyNumberFormat="1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15" fillId="2" borderId="4" xfId="0" applyNumberFormat="1" applyFont="1" applyFill="1" applyBorder="1" applyAlignment="1">
      <alignment horizontal="right"/>
    </xf>
    <xf numFmtId="4" fontId="15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15" fillId="2" borderId="3" xfId="0" applyNumberFormat="1" applyFont="1" applyFill="1" applyBorder="1" applyAlignment="1" applyProtection="1">
      <alignment horizontal="right" wrapText="1"/>
    </xf>
    <xf numFmtId="4" fontId="6" fillId="0" borderId="4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0" fillId="0" borderId="0" xfId="0" applyNumberFormat="1"/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4" fontId="20" fillId="0" borderId="0" xfId="0" applyNumberFormat="1" applyFont="1"/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 applyProtection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5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5" fillId="2" borderId="1" xfId="0" applyNumberFormat="1" applyFont="1" applyFill="1" applyBorder="1" applyAlignment="1" applyProtection="1">
      <alignment horizontal="left" vertical="center" wrapText="1"/>
    </xf>
    <xf numFmtId="0" fontId="15" fillId="2" borderId="2" xfId="0" applyNumberFormat="1" applyFont="1" applyFill="1" applyBorder="1" applyAlignment="1" applyProtection="1">
      <alignment horizontal="left" vertical="center" wrapText="1"/>
    </xf>
    <xf numFmtId="0" fontId="15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selection sqref="A1:J1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93" t="s">
        <v>131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x14ac:dyDescent="0.25">
      <c r="A3" s="93" t="s">
        <v>18</v>
      </c>
      <c r="B3" s="93"/>
      <c r="C3" s="93"/>
      <c r="D3" s="93"/>
      <c r="E3" s="93"/>
      <c r="F3" s="93"/>
      <c r="G3" s="93"/>
      <c r="H3" s="93"/>
      <c r="I3" s="107"/>
      <c r="J3" s="107"/>
    </row>
    <row r="4" spans="1:10" ht="18" x14ac:dyDescent="0.25">
      <c r="A4" s="24"/>
      <c r="B4" s="24"/>
      <c r="C4" s="24"/>
      <c r="D4" s="24"/>
      <c r="E4" s="24"/>
      <c r="F4" s="24"/>
      <c r="G4" s="24"/>
      <c r="H4" s="24"/>
      <c r="I4" s="5"/>
      <c r="J4" s="5"/>
    </row>
    <row r="5" spans="1:10" ht="15.75" x14ac:dyDescent="0.25">
      <c r="A5" s="93" t="s">
        <v>24</v>
      </c>
      <c r="B5" s="94"/>
      <c r="C5" s="94"/>
      <c r="D5" s="94"/>
      <c r="E5" s="94"/>
      <c r="F5" s="94"/>
      <c r="G5" s="94"/>
      <c r="H5" s="94"/>
      <c r="I5" s="94"/>
      <c r="J5" s="94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3" t="s">
        <v>30</v>
      </c>
    </row>
    <row r="7" spans="1:10" ht="25.5" x14ac:dyDescent="0.25">
      <c r="A7" s="27"/>
      <c r="B7" s="28"/>
      <c r="C7" s="28"/>
      <c r="D7" s="29"/>
      <c r="E7" s="30"/>
      <c r="F7" s="3" t="s">
        <v>132</v>
      </c>
      <c r="G7" s="3" t="s">
        <v>133</v>
      </c>
      <c r="H7" s="3" t="s">
        <v>134</v>
      </c>
      <c r="I7" s="3" t="s">
        <v>129</v>
      </c>
      <c r="J7" s="3" t="s">
        <v>135</v>
      </c>
    </row>
    <row r="8" spans="1:10" x14ac:dyDescent="0.25">
      <c r="A8" s="98" t="s">
        <v>0</v>
      </c>
      <c r="B8" s="92"/>
      <c r="C8" s="92"/>
      <c r="D8" s="92"/>
      <c r="E8" s="108"/>
      <c r="F8" s="64">
        <f>F9+F10</f>
        <v>2237499.85</v>
      </c>
      <c r="G8" s="64">
        <f>G9+G10</f>
        <v>2386128.9699999997</v>
      </c>
      <c r="H8" s="64">
        <f t="shared" ref="H8:J8" si="0">H9+H10</f>
        <v>2519178.9700000002</v>
      </c>
      <c r="I8" s="64">
        <f t="shared" si="0"/>
        <v>2553719.4700000002</v>
      </c>
      <c r="J8" s="64">
        <f t="shared" si="0"/>
        <v>2589082.61</v>
      </c>
    </row>
    <row r="9" spans="1:10" x14ac:dyDescent="0.25">
      <c r="A9" s="109" t="s">
        <v>31</v>
      </c>
      <c r="B9" s="110"/>
      <c r="C9" s="110"/>
      <c r="D9" s="110"/>
      <c r="E9" s="105"/>
      <c r="F9" s="73">
        <f>2237499.85</f>
        <v>2237499.85</v>
      </c>
      <c r="G9" s="73">
        <f>2434805.28-48676.31</f>
        <v>2386128.9699999997</v>
      </c>
      <c r="H9" s="73">
        <f>2544178.97-25000</f>
        <v>2519178.9700000002</v>
      </c>
      <c r="I9" s="73">
        <v>2553719.4700000002</v>
      </c>
      <c r="J9" s="73">
        <v>2589082.61</v>
      </c>
    </row>
    <row r="10" spans="1:10" x14ac:dyDescent="0.25">
      <c r="A10" s="111" t="s">
        <v>32</v>
      </c>
      <c r="B10" s="105"/>
      <c r="C10" s="105"/>
      <c r="D10" s="105"/>
      <c r="E10" s="105"/>
      <c r="F10" s="73"/>
      <c r="G10" s="73"/>
      <c r="H10" s="73"/>
      <c r="I10" s="73"/>
      <c r="J10" s="73"/>
    </row>
    <row r="11" spans="1:10" x14ac:dyDescent="0.25">
      <c r="A11" s="34" t="s">
        <v>1</v>
      </c>
      <c r="B11" s="42"/>
      <c r="C11" s="42"/>
      <c r="D11" s="42"/>
      <c r="E11" s="42"/>
      <c r="F11" s="64">
        <f>F12+F13</f>
        <v>2204320.65</v>
      </c>
      <c r="G11" s="64">
        <f>G12+G13</f>
        <v>2434805.2799999998</v>
      </c>
      <c r="H11" s="64">
        <f t="shared" ref="H11:J11" si="1">H12+H13</f>
        <v>2544178.9700000002</v>
      </c>
      <c r="I11" s="64">
        <f t="shared" si="1"/>
        <v>2553719.4700000002</v>
      </c>
      <c r="J11" s="64">
        <f t="shared" si="1"/>
        <v>2589082.61</v>
      </c>
    </row>
    <row r="12" spans="1:10" x14ac:dyDescent="0.25">
      <c r="A12" s="112" t="s">
        <v>33</v>
      </c>
      <c r="B12" s="110"/>
      <c r="C12" s="110"/>
      <c r="D12" s="110"/>
      <c r="E12" s="110"/>
      <c r="F12" s="73">
        <v>2196705.38</v>
      </c>
      <c r="G12" s="73">
        <f>2434805.28-G13</f>
        <v>2407805.2799999998</v>
      </c>
      <c r="H12" s="73">
        <f>2544178.97-H13</f>
        <v>2531678.9700000002</v>
      </c>
      <c r="I12" s="73">
        <f>2553719.47-I13</f>
        <v>2548644.4700000002</v>
      </c>
      <c r="J12" s="73">
        <f>2589082.61-J13</f>
        <v>2583931.4699999997</v>
      </c>
    </row>
    <row r="13" spans="1:10" x14ac:dyDescent="0.25">
      <c r="A13" s="104" t="s">
        <v>34</v>
      </c>
      <c r="B13" s="105"/>
      <c r="C13" s="105"/>
      <c r="D13" s="105"/>
      <c r="E13" s="105"/>
      <c r="F13" s="75">
        <v>7615.27</v>
      </c>
      <c r="G13" s="75">
        <f>2000+6000+5000+2000+10000+2000</f>
        <v>27000</v>
      </c>
      <c r="H13" s="75">
        <f>4000+4000+2500+2000</f>
        <v>12500</v>
      </c>
      <c r="I13" s="75">
        <f>2030+1015+1015+1015</f>
        <v>5075</v>
      </c>
      <c r="J13" s="74">
        <f>2060.45+1030.23+1030.23+1030.23</f>
        <v>5151.1399999999994</v>
      </c>
    </row>
    <row r="14" spans="1:10" x14ac:dyDescent="0.25">
      <c r="A14" s="91" t="s">
        <v>54</v>
      </c>
      <c r="B14" s="92"/>
      <c r="C14" s="92"/>
      <c r="D14" s="92"/>
      <c r="E14" s="92"/>
      <c r="F14" s="64">
        <f>F8-F11</f>
        <v>33179.200000000186</v>
      </c>
      <c r="G14" s="64">
        <f>G8-G11</f>
        <v>-48676.310000000056</v>
      </c>
      <c r="H14" s="64">
        <f t="shared" ref="H14:J14" si="2">H8-H11</f>
        <v>-25000</v>
      </c>
      <c r="I14" s="64">
        <f t="shared" si="2"/>
        <v>0</v>
      </c>
      <c r="J14" s="64">
        <f t="shared" si="2"/>
        <v>0</v>
      </c>
    </row>
    <row r="15" spans="1:10" ht="18" x14ac:dyDescent="0.25">
      <c r="A15" s="2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75" x14ac:dyDescent="0.25">
      <c r="A16" s="93" t="s">
        <v>25</v>
      </c>
      <c r="B16" s="94"/>
      <c r="C16" s="94"/>
      <c r="D16" s="94"/>
      <c r="E16" s="94"/>
      <c r="F16" s="94"/>
      <c r="G16" s="94"/>
      <c r="H16" s="94"/>
      <c r="I16" s="94"/>
      <c r="J16" s="94"/>
    </row>
    <row r="17" spans="1:10" ht="18" x14ac:dyDescent="0.25">
      <c r="A17" s="2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27"/>
      <c r="B18" s="28"/>
      <c r="C18" s="28"/>
      <c r="D18" s="29"/>
      <c r="E18" s="30"/>
      <c r="F18" s="3" t="s">
        <v>132</v>
      </c>
      <c r="G18" s="3" t="s">
        <v>133</v>
      </c>
      <c r="H18" s="3" t="s">
        <v>134</v>
      </c>
      <c r="I18" s="3" t="s">
        <v>129</v>
      </c>
      <c r="J18" s="3" t="s">
        <v>135</v>
      </c>
    </row>
    <row r="19" spans="1:10" x14ac:dyDescent="0.25">
      <c r="A19" s="104" t="s">
        <v>35</v>
      </c>
      <c r="B19" s="105"/>
      <c r="C19" s="105"/>
      <c r="D19" s="105"/>
      <c r="E19" s="105"/>
      <c r="F19" s="44"/>
      <c r="G19" s="44"/>
      <c r="H19" s="44"/>
      <c r="I19" s="44"/>
      <c r="J19" s="43"/>
    </row>
    <row r="20" spans="1:10" x14ac:dyDescent="0.25">
      <c r="A20" s="104" t="s">
        <v>36</v>
      </c>
      <c r="B20" s="105"/>
      <c r="C20" s="105"/>
      <c r="D20" s="105"/>
      <c r="E20" s="105"/>
      <c r="F20" s="44"/>
      <c r="G20" s="44"/>
      <c r="H20" s="44"/>
      <c r="I20" s="44"/>
      <c r="J20" s="43"/>
    </row>
    <row r="21" spans="1:10" x14ac:dyDescent="0.25">
      <c r="A21" s="91" t="s">
        <v>2</v>
      </c>
      <c r="B21" s="92"/>
      <c r="C21" s="92"/>
      <c r="D21" s="92"/>
      <c r="E21" s="92"/>
      <c r="F21" s="31">
        <f>F19-F20</f>
        <v>0</v>
      </c>
      <c r="G21" s="31">
        <f t="shared" ref="G21:J21" si="3">G19-G20</f>
        <v>0</v>
      </c>
      <c r="H21" s="31">
        <f t="shared" si="3"/>
        <v>0</v>
      </c>
      <c r="I21" s="31">
        <f t="shared" si="3"/>
        <v>0</v>
      </c>
      <c r="J21" s="31">
        <f t="shared" si="3"/>
        <v>0</v>
      </c>
    </row>
    <row r="22" spans="1:10" x14ac:dyDescent="0.25">
      <c r="A22" s="91" t="s">
        <v>55</v>
      </c>
      <c r="B22" s="92"/>
      <c r="C22" s="92"/>
      <c r="D22" s="92"/>
      <c r="E22" s="92"/>
      <c r="F22" s="64">
        <f>F14+F21</f>
        <v>33179.200000000186</v>
      </c>
      <c r="G22" s="64">
        <f t="shared" ref="G22:J22" si="4">G14+G21</f>
        <v>-48676.310000000056</v>
      </c>
      <c r="H22" s="64">
        <f t="shared" si="4"/>
        <v>-25000</v>
      </c>
      <c r="I22" s="64">
        <f t="shared" si="4"/>
        <v>0</v>
      </c>
      <c r="J22" s="64">
        <f t="shared" si="4"/>
        <v>0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75" x14ac:dyDescent="0.25">
      <c r="A24" s="93" t="s">
        <v>56</v>
      </c>
      <c r="B24" s="94"/>
      <c r="C24" s="94"/>
      <c r="D24" s="94"/>
      <c r="E24" s="94"/>
      <c r="F24" s="94"/>
      <c r="G24" s="94"/>
      <c r="H24" s="94"/>
      <c r="I24" s="94"/>
      <c r="J24" s="94"/>
    </row>
    <row r="25" spans="1:10" ht="15.75" x14ac:dyDescent="0.25">
      <c r="A25" s="40"/>
      <c r="B25" s="41"/>
      <c r="C25" s="41"/>
      <c r="D25" s="41"/>
      <c r="E25" s="41"/>
      <c r="F25" s="41"/>
      <c r="G25" s="41"/>
      <c r="H25" s="41"/>
      <c r="I25" s="41"/>
      <c r="J25" s="41"/>
    </row>
    <row r="26" spans="1:10" ht="25.5" x14ac:dyDescent="0.25">
      <c r="A26" s="27"/>
      <c r="B26" s="28"/>
      <c r="C26" s="28"/>
      <c r="D26" s="29"/>
      <c r="E26" s="30"/>
      <c r="F26" s="3" t="s">
        <v>132</v>
      </c>
      <c r="G26" s="3" t="s">
        <v>133</v>
      </c>
      <c r="H26" s="3" t="s">
        <v>134</v>
      </c>
      <c r="I26" s="3" t="s">
        <v>129</v>
      </c>
      <c r="J26" s="3" t="s">
        <v>135</v>
      </c>
    </row>
    <row r="27" spans="1:10" ht="15" customHeight="1" x14ac:dyDescent="0.25">
      <c r="A27" s="95" t="s">
        <v>57</v>
      </c>
      <c r="B27" s="96"/>
      <c r="C27" s="96"/>
      <c r="D27" s="96"/>
      <c r="E27" s="97"/>
      <c r="F27" s="80">
        <v>15497.11</v>
      </c>
      <c r="G27" s="80">
        <v>48676.31</v>
      </c>
      <c r="H27" s="80">
        <v>25000</v>
      </c>
      <c r="I27" s="80">
        <v>0</v>
      </c>
      <c r="J27" s="81">
        <v>0</v>
      </c>
    </row>
    <row r="28" spans="1:10" ht="15" customHeight="1" x14ac:dyDescent="0.25">
      <c r="A28" s="91" t="s">
        <v>58</v>
      </c>
      <c r="B28" s="92"/>
      <c r="C28" s="92"/>
      <c r="D28" s="92"/>
      <c r="E28" s="92"/>
      <c r="F28" s="82">
        <f>F22+F27</f>
        <v>48676.310000000187</v>
      </c>
      <c r="G28" s="82">
        <f>G22+G27</f>
        <v>-5.8207660913467407E-11</v>
      </c>
      <c r="H28" s="82">
        <f t="shared" ref="H28:J28" si="5">H22+H27</f>
        <v>0</v>
      </c>
      <c r="I28" s="82">
        <f t="shared" si="5"/>
        <v>0</v>
      </c>
      <c r="J28" s="83">
        <f t="shared" si="5"/>
        <v>0</v>
      </c>
    </row>
    <row r="29" spans="1:10" ht="45" customHeight="1" x14ac:dyDescent="0.25">
      <c r="A29" s="98" t="s">
        <v>59</v>
      </c>
      <c r="B29" s="99"/>
      <c r="C29" s="99"/>
      <c r="D29" s="99"/>
      <c r="E29" s="100"/>
      <c r="F29" s="47">
        <f>F14+F21+F27-F28</f>
        <v>0</v>
      </c>
      <c r="G29" s="47">
        <f t="shared" ref="G29:J29" si="6">G14+G21+G27-G28</f>
        <v>0</v>
      </c>
      <c r="H29" s="47">
        <f t="shared" si="6"/>
        <v>0</v>
      </c>
      <c r="I29" s="47">
        <f t="shared" si="6"/>
        <v>0</v>
      </c>
      <c r="J29" s="48">
        <f t="shared" si="6"/>
        <v>0</v>
      </c>
    </row>
    <row r="30" spans="1:10" ht="15.75" x14ac:dyDescent="0.25">
      <c r="A30" s="49"/>
      <c r="B30" s="50"/>
      <c r="C30" s="50"/>
      <c r="D30" s="50"/>
      <c r="E30" s="50"/>
      <c r="F30" s="50"/>
      <c r="G30" s="50"/>
      <c r="H30" s="50"/>
      <c r="I30" s="50"/>
      <c r="J30" s="50"/>
    </row>
    <row r="31" spans="1:10" ht="15.75" x14ac:dyDescent="0.25">
      <c r="A31" s="101" t="s">
        <v>53</v>
      </c>
      <c r="B31" s="101"/>
      <c r="C31" s="101"/>
      <c r="D31" s="101"/>
      <c r="E31" s="101"/>
      <c r="F31" s="101"/>
      <c r="G31" s="101"/>
      <c r="H31" s="101"/>
      <c r="I31" s="101"/>
      <c r="J31" s="101"/>
    </row>
    <row r="32" spans="1:10" ht="18" x14ac:dyDescent="0.25">
      <c r="A32" s="51"/>
      <c r="B32" s="52"/>
      <c r="C32" s="52"/>
      <c r="D32" s="52"/>
      <c r="E32" s="52"/>
      <c r="F32" s="52"/>
      <c r="G32" s="52"/>
      <c r="H32" s="53"/>
      <c r="I32" s="53"/>
      <c r="J32" s="53"/>
    </row>
    <row r="33" spans="1:10" ht="25.5" x14ac:dyDescent="0.25">
      <c r="A33" s="54"/>
      <c r="B33" s="55"/>
      <c r="C33" s="55"/>
      <c r="D33" s="56"/>
      <c r="E33" s="57"/>
      <c r="F33" s="3" t="s">
        <v>132</v>
      </c>
      <c r="G33" s="3" t="s">
        <v>133</v>
      </c>
      <c r="H33" s="3" t="s">
        <v>134</v>
      </c>
      <c r="I33" s="3" t="s">
        <v>129</v>
      </c>
      <c r="J33" s="3" t="s">
        <v>135</v>
      </c>
    </row>
    <row r="34" spans="1:10" x14ac:dyDescent="0.25">
      <c r="A34" s="95" t="s">
        <v>57</v>
      </c>
      <c r="B34" s="96"/>
      <c r="C34" s="96"/>
      <c r="D34" s="96"/>
      <c r="E34" s="97"/>
      <c r="F34" s="45">
        <v>0</v>
      </c>
      <c r="G34" s="45">
        <v>0</v>
      </c>
      <c r="H34" s="45">
        <v>0</v>
      </c>
      <c r="I34" s="45"/>
      <c r="J34" s="46"/>
    </row>
    <row r="35" spans="1:10" ht="28.5" customHeight="1" x14ac:dyDescent="0.25">
      <c r="A35" s="95" t="s">
        <v>60</v>
      </c>
      <c r="B35" s="96"/>
      <c r="C35" s="96"/>
      <c r="D35" s="96"/>
      <c r="E35" s="97"/>
      <c r="F35" s="45">
        <v>0</v>
      </c>
      <c r="G35" s="45">
        <v>0</v>
      </c>
      <c r="H35" s="45">
        <v>0</v>
      </c>
      <c r="I35" s="45"/>
      <c r="J35" s="46"/>
    </row>
    <row r="36" spans="1:10" x14ac:dyDescent="0.25">
      <c r="A36" s="95" t="s">
        <v>61</v>
      </c>
      <c r="B36" s="102"/>
      <c r="C36" s="102"/>
      <c r="D36" s="102"/>
      <c r="E36" s="103"/>
      <c r="F36" s="45">
        <v>0</v>
      </c>
      <c r="G36" s="45">
        <v>0</v>
      </c>
      <c r="H36" s="45"/>
      <c r="I36" s="45"/>
      <c r="J36" s="46"/>
    </row>
    <row r="37" spans="1:10" ht="15" customHeight="1" x14ac:dyDescent="0.25">
      <c r="A37" s="91" t="s">
        <v>58</v>
      </c>
      <c r="B37" s="92"/>
      <c r="C37" s="92"/>
      <c r="D37" s="92"/>
      <c r="E37" s="92"/>
      <c r="F37" s="32">
        <f>F34-F35+F36</f>
        <v>0</v>
      </c>
      <c r="G37" s="32">
        <f t="shared" ref="G37:J37" si="7">G34-G35+G36</f>
        <v>0</v>
      </c>
      <c r="H37" s="32">
        <f t="shared" si="7"/>
        <v>0</v>
      </c>
      <c r="I37" s="32">
        <f t="shared" si="7"/>
        <v>0</v>
      </c>
      <c r="J37" s="58">
        <f t="shared" si="7"/>
        <v>0</v>
      </c>
    </row>
    <row r="38" spans="1:10" ht="17.25" customHeight="1" x14ac:dyDescent="0.25"/>
    <row r="39" spans="1:10" x14ac:dyDescent="0.25">
      <c r="A39" s="89"/>
      <c r="B39" s="90"/>
      <c r="C39" s="90"/>
      <c r="D39" s="90"/>
      <c r="E39" s="90"/>
      <c r="F39" s="90"/>
      <c r="G39" s="90"/>
      <c r="H39" s="90"/>
      <c r="I39" s="90"/>
      <c r="J39" s="90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93" t="s">
        <v>131</v>
      </c>
      <c r="B1" s="93"/>
      <c r="C1" s="93"/>
      <c r="D1" s="93"/>
      <c r="E1" s="93"/>
      <c r="F1" s="93"/>
      <c r="G1" s="93"/>
      <c r="H1" s="93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93" t="s">
        <v>18</v>
      </c>
      <c r="B3" s="93"/>
      <c r="C3" s="93"/>
      <c r="D3" s="93"/>
      <c r="E3" s="93"/>
      <c r="F3" s="93"/>
      <c r="G3" s="93"/>
      <c r="H3" s="93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93" t="s">
        <v>4</v>
      </c>
      <c r="B5" s="93"/>
      <c r="C5" s="93"/>
      <c r="D5" s="93"/>
      <c r="E5" s="93"/>
      <c r="F5" s="93"/>
      <c r="G5" s="93"/>
      <c r="H5" s="93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93" t="s">
        <v>37</v>
      </c>
      <c r="B7" s="93"/>
      <c r="C7" s="93"/>
      <c r="D7" s="93"/>
      <c r="E7" s="93"/>
      <c r="F7" s="93"/>
      <c r="G7" s="93"/>
      <c r="H7" s="93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0" t="s">
        <v>5</v>
      </c>
      <c r="B9" s="19" t="s">
        <v>6</v>
      </c>
      <c r="C9" s="19" t="s">
        <v>3</v>
      </c>
      <c r="D9" s="19" t="s">
        <v>132</v>
      </c>
      <c r="E9" s="20" t="s">
        <v>133</v>
      </c>
      <c r="F9" s="20" t="s">
        <v>136</v>
      </c>
      <c r="G9" s="20" t="s">
        <v>130</v>
      </c>
      <c r="H9" s="20" t="s">
        <v>137</v>
      </c>
    </row>
    <row r="10" spans="1:8" x14ac:dyDescent="0.25">
      <c r="A10" s="36"/>
      <c r="B10" s="37"/>
      <c r="C10" s="35" t="s">
        <v>0</v>
      </c>
      <c r="D10" s="71">
        <f>D11+D16+D19</f>
        <v>2252996.96</v>
      </c>
      <c r="E10" s="71">
        <f t="shared" ref="E10:H10" si="0">E11+E16+E19</f>
        <v>2434805.2800000003</v>
      </c>
      <c r="F10" s="71">
        <f t="shared" si="0"/>
        <v>2544178.9700000002</v>
      </c>
      <c r="G10" s="71">
        <f t="shared" si="0"/>
        <v>2553719.4700000002</v>
      </c>
      <c r="H10" s="71">
        <f t="shared" si="0"/>
        <v>2589082.6100000003</v>
      </c>
    </row>
    <row r="11" spans="1:8" ht="15.75" customHeight="1" x14ac:dyDescent="0.25">
      <c r="A11" s="11">
        <v>6</v>
      </c>
      <c r="B11" s="11"/>
      <c r="C11" s="11" t="s">
        <v>7</v>
      </c>
      <c r="D11" s="69">
        <f>SUM(D12:D15)</f>
        <v>2237499.85</v>
      </c>
      <c r="E11" s="69">
        <f t="shared" ref="E11:H11" si="1">SUM(E12:E15)</f>
        <v>2386128.9700000002</v>
      </c>
      <c r="F11" s="69">
        <f t="shared" si="1"/>
        <v>2519178.9700000002</v>
      </c>
      <c r="G11" s="69">
        <f t="shared" si="1"/>
        <v>2553719.4700000002</v>
      </c>
      <c r="H11" s="69">
        <f t="shared" si="1"/>
        <v>2589082.6100000003</v>
      </c>
    </row>
    <row r="12" spans="1:8" ht="38.25" x14ac:dyDescent="0.25">
      <c r="A12" s="11"/>
      <c r="B12" s="16">
        <v>63</v>
      </c>
      <c r="C12" s="26" t="s">
        <v>62</v>
      </c>
      <c r="D12" s="67">
        <v>2008615.01</v>
      </c>
      <c r="E12" s="67">
        <f>23950+2152200+1000</f>
        <v>2177150</v>
      </c>
      <c r="F12" s="68">
        <f>25000+2282200+1000</f>
        <v>2308200</v>
      </c>
      <c r="G12" s="68">
        <f>25070.5+2316400+1015</f>
        <v>2342485.5</v>
      </c>
      <c r="H12" s="68">
        <f>25446.56+2351113+1030.23</f>
        <v>2377589.79</v>
      </c>
    </row>
    <row r="13" spans="1:8" ht="51" x14ac:dyDescent="0.25">
      <c r="A13" s="11"/>
      <c r="B13" s="16">
        <v>65</v>
      </c>
      <c r="C13" s="26" t="s">
        <v>63</v>
      </c>
      <c r="D13" s="67">
        <v>1509</v>
      </c>
      <c r="E13" s="67">
        <v>1000</v>
      </c>
      <c r="F13" s="68">
        <v>2000</v>
      </c>
      <c r="G13" s="68">
        <v>2030</v>
      </c>
      <c r="H13" s="68">
        <v>2060.4499999999998</v>
      </c>
    </row>
    <row r="14" spans="1:8" ht="38.25" x14ac:dyDescent="0.25">
      <c r="A14" s="11"/>
      <c r="B14" s="16">
        <v>66</v>
      </c>
      <c r="C14" s="26" t="s">
        <v>64</v>
      </c>
      <c r="D14" s="67">
        <v>34963.980000000003</v>
      </c>
      <c r="E14" s="67">
        <v>14000</v>
      </c>
      <c r="F14" s="68">
        <v>15000</v>
      </c>
      <c r="G14" s="68">
        <f>14210+1015</f>
        <v>15225</v>
      </c>
      <c r="H14" s="68">
        <f>14423.17+1030.23</f>
        <v>15453.4</v>
      </c>
    </row>
    <row r="15" spans="1:8" ht="38.25" x14ac:dyDescent="0.25">
      <c r="A15" s="12"/>
      <c r="B15" s="12">
        <v>67</v>
      </c>
      <c r="C15" s="16" t="s">
        <v>27</v>
      </c>
      <c r="D15" s="67">
        <v>192411.86</v>
      </c>
      <c r="E15" s="67">
        <v>193978.97</v>
      </c>
      <c r="F15" s="67">
        <v>193978.97</v>
      </c>
      <c r="G15" s="67">
        <v>193978.97</v>
      </c>
      <c r="H15" s="67">
        <v>193978.97</v>
      </c>
    </row>
    <row r="16" spans="1:8" ht="25.5" x14ac:dyDescent="0.25">
      <c r="A16" s="14">
        <v>7</v>
      </c>
      <c r="B16" s="15"/>
      <c r="C16" s="25" t="s">
        <v>8</v>
      </c>
      <c r="D16" s="69">
        <f>D17+D18</f>
        <v>0</v>
      </c>
      <c r="E16" s="69">
        <f t="shared" ref="E16:H16" si="2">E17+E18</f>
        <v>0</v>
      </c>
      <c r="F16" s="69">
        <f t="shared" si="2"/>
        <v>0</v>
      </c>
      <c r="G16" s="69">
        <f t="shared" si="2"/>
        <v>0</v>
      </c>
      <c r="H16" s="69">
        <f t="shared" si="2"/>
        <v>0</v>
      </c>
    </row>
    <row r="17" spans="1:8" ht="38.25" x14ac:dyDescent="0.25">
      <c r="A17" s="12"/>
      <c r="B17" s="16">
        <v>71</v>
      </c>
      <c r="C17" s="26" t="s">
        <v>67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</row>
    <row r="18" spans="1:8" ht="38.25" x14ac:dyDescent="0.25">
      <c r="A18" s="16"/>
      <c r="B18" s="16">
        <v>72</v>
      </c>
      <c r="C18" s="26" t="s">
        <v>26</v>
      </c>
      <c r="D18" s="67">
        <v>0</v>
      </c>
      <c r="E18" s="68"/>
      <c r="F18" s="68"/>
      <c r="G18" s="68"/>
      <c r="H18" s="72"/>
    </row>
    <row r="19" spans="1:8" ht="24.95" customHeight="1" x14ac:dyDescent="0.25">
      <c r="A19" s="14">
        <v>9</v>
      </c>
      <c r="B19" s="15"/>
      <c r="C19" s="11" t="s">
        <v>65</v>
      </c>
      <c r="D19" s="69">
        <f>D20</f>
        <v>15497.11</v>
      </c>
      <c r="E19" s="69">
        <f>E20</f>
        <v>48676.31</v>
      </c>
      <c r="F19" s="69">
        <f t="shared" ref="F19:H19" si="3">F20</f>
        <v>25000</v>
      </c>
      <c r="G19" s="69">
        <f t="shared" si="3"/>
        <v>0</v>
      </c>
      <c r="H19" s="69">
        <f t="shared" si="3"/>
        <v>0</v>
      </c>
    </row>
    <row r="20" spans="1:8" ht="24.95" customHeight="1" x14ac:dyDescent="0.25">
      <c r="A20" s="14"/>
      <c r="B20" s="15">
        <v>92</v>
      </c>
      <c r="C20" s="16" t="s">
        <v>66</v>
      </c>
      <c r="D20" s="67">
        <v>15497.11</v>
      </c>
      <c r="E20" s="67">
        <v>48676.31</v>
      </c>
      <c r="F20" s="67">
        <v>25000</v>
      </c>
      <c r="G20" s="67"/>
      <c r="H20" s="67"/>
    </row>
    <row r="23" spans="1:8" ht="15.75" x14ac:dyDescent="0.25">
      <c r="A23" s="93" t="s">
        <v>38</v>
      </c>
      <c r="B23" s="113"/>
      <c r="C23" s="113"/>
      <c r="D23" s="113"/>
      <c r="E23" s="113"/>
      <c r="F23" s="113"/>
      <c r="G23" s="113"/>
      <c r="H23" s="113"/>
    </row>
    <row r="24" spans="1:8" ht="18" x14ac:dyDescent="0.25">
      <c r="A24" s="4"/>
      <c r="B24" s="4"/>
      <c r="C24" s="4"/>
      <c r="D24" s="4"/>
      <c r="E24" s="4"/>
      <c r="F24" s="4"/>
      <c r="G24" s="5"/>
      <c r="H24" s="5"/>
    </row>
    <row r="25" spans="1:8" ht="25.5" x14ac:dyDescent="0.25">
      <c r="A25" s="20" t="s">
        <v>5</v>
      </c>
      <c r="B25" s="19" t="s">
        <v>6</v>
      </c>
      <c r="C25" s="19" t="s">
        <v>9</v>
      </c>
      <c r="D25" s="77" t="s">
        <v>132</v>
      </c>
      <c r="E25" s="20" t="s">
        <v>133</v>
      </c>
      <c r="F25" s="20" t="s">
        <v>136</v>
      </c>
      <c r="G25" s="20" t="s">
        <v>130</v>
      </c>
      <c r="H25" s="20" t="s">
        <v>137</v>
      </c>
    </row>
    <row r="26" spans="1:8" x14ac:dyDescent="0.25">
      <c r="A26" s="36"/>
      <c r="B26" s="37"/>
      <c r="C26" s="35" t="s">
        <v>1</v>
      </c>
      <c r="D26" s="71">
        <f>D27+D31</f>
        <v>2204320.65</v>
      </c>
      <c r="E26" s="71">
        <f>E27+E31</f>
        <v>2434805.2800000003</v>
      </c>
      <c r="F26" s="71">
        <f>F27+F31</f>
        <v>2544178.9699999997</v>
      </c>
      <c r="G26" s="71">
        <f>G27+G31</f>
        <v>2553719.4700000002</v>
      </c>
      <c r="H26" s="71">
        <f>H27+H31</f>
        <v>2589082.61</v>
      </c>
    </row>
    <row r="27" spans="1:8" ht="15.75" customHeight="1" x14ac:dyDescent="0.25">
      <c r="A27" s="11">
        <v>3</v>
      </c>
      <c r="B27" s="11"/>
      <c r="C27" s="11" t="s">
        <v>10</v>
      </c>
      <c r="D27" s="69">
        <f>SUM(D28:D30)</f>
        <v>2196705.38</v>
      </c>
      <c r="E27" s="69">
        <f>SUM(E28:E30)</f>
        <v>2407805.2800000003</v>
      </c>
      <c r="F27" s="69">
        <f>SUM(F28:F30)</f>
        <v>2531678.9699999997</v>
      </c>
      <c r="G27" s="69">
        <f>SUM(G28:G30)</f>
        <v>2548644.4700000002</v>
      </c>
      <c r="H27" s="69">
        <f>SUM(H28:H30)</f>
        <v>2583931.4699999997</v>
      </c>
    </row>
    <row r="28" spans="1:8" ht="15.75" customHeight="1" x14ac:dyDescent="0.25">
      <c r="A28" s="11"/>
      <c r="B28" s="16">
        <v>31</v>
      </c>
      <c r="C28" s="16" t="s">
        <v>11</v>
      </c>
      <c r="D28" s="67">
        <v>2001607.52</v>
      </c>
      <c r="E28" s="67">
        <f>2152200-2200</f>
        <v>2150000</v>
      </c>
      <c r="F28" s="68">
        <f>2282200-2200</f>
        <v>2280000</v>
      </c>
      <c r="G28" s="68">
        <f>2316400-2200</f>
        <v>2314200</v>
      </c>
      <c r="H28" s="68">
        <f>2351113-2200</f>
        <v>2348913</v>
      </c>
    </row>
    <row r="29" spans="1:8" x14ac:dyDescent="0.25">
      <c r="A29" s="12"/>
      <c r="B29" s="12">
        <v>32</v>
      </c>
      <c r="C29" s="12" t="s">
        <v>21</v>
      </c>
      <c r="D29" s="67">
        <v>193671.36</v>
      </c>
      <c r="E29" s="67">
        <f>193978.97+2200+88626.31-E32</f>
        <v>257805.28000000003</v>
      </c>
      <c r="F29" s="68">
        <f>193978.97+2200+68000-F32</f>
        <v>251678.96999999997</v>
      </c>
      <c r="G29" s="68">
        <f>193978.97+2200+43340.5-G32</f>
        <v>234444.47</v>
      </c>
      <c r="H29" s="68">
        <f>193978.97+2200+43990.64-H32</f>
        <v>235018.46999999997</v>
      </c>
    </row>
    <row r="30" spans="1:8" ht="15" customHeight="1" x14ac:dyDescent="0.25">
      <c r="A30" s="12"/>
      <c r="B30" s="16">
        <v>38</v>
      </c>
      <c r="C30" s="16" t="s">
        <v>68</v>
      </c>
      <c r="D30" s="67">
        <v>1426.5</v>
      </c>
      <c r="E30" s="67"/>
      <c r="F30" s="67"/>
      <c r="G30" s="67"/>
      <c r="H30" s="67"/>
    </row>
    <row r="31" spans="1:8" ht="25.5" x14ac:dyDescent="0.25">
      <c r="A31" s="14">
        <v>4</v>
      </c>
      <c r="B31" s="15"/>
      <c r="C31" s="25" t="s">
        <v>12</v>
      </c>
      <c r="D31" s="69">
        <f>SUM(D32:D32)</f>
        <v>7615.27</v>
      </c>
      <c r="E31" s="69">
        <f>SUM(E32:E32)</f>
        <v>27000</v>
      </c>
      <c r="F31" s="69">
        <f>SUM(F32:F32)</f>
        <v>12500</v>
      </c>
      <c r="G31" s="69">
        <f>SUM(G32:G32)</f>
        <v>5075</v>
      </c>
      <c r="H31" s="69">
        <f>SUM(H32:H32)</f>
        <v>5151.1399999999994</v>
      </c>
    </row>
    <row r="32" spans="1:8" ht="38.25" x14ac:dyDescent="0.25">
      <c r="A32" s="12"/>
      <c r="B32" s="16">
        <v>42</v>
      </c>
      <c r="C32" s="26" t="s">
        <v>28</v>
      </c>
      <c r="D32" s="67">
        <v>7615.27</v>
      </c>
      <c r="E32" s="67">
        <f>2000+6000+5000+2000+10000+2000</f>
        <v>27000</v>
      </c>
      <c r="F32" s="67">
        <f>4000+4000+2500+2000</f>
        <v>12500</v>
      </c>
      <c r="G32" s="67">
        <f>2030+1015+1015+1015</f>
        <v>5075</v>
      </c>
      <c r="H32" s="67">
        <f>2060.45+1030.23+1030.23+1030.23</f>
        <v>5151.1399999999994</v>
      </c>
    </row>
    <row r="34" spans="4:8" x14ac:dyDescent="0.25">
      <c r="D34" s="76"/>
      <c r="E34" s="76"/>
      <c r="F34" s="76"/>
      <c r="G34" s="76"/>
      <c r="H34" s="76"/>
    </row>
  </sheetData>
  <mergeCells count="5">
    <mergeCell ref="A23:H23"/>
    <mergeCell ref="A1:H1"/>
    <mergeCell ref="A3:H3"/>
    <mergeCell ref="A5:H5"/>
    <mergeCell ref="A7:H7"/>
  </mergeCells>
  <pageMargins left="0.7" right="0.7" top="0.75" bottom="0.75" header="0.3" footer="0.3"/>
  <pageSetup paperSize="9" scale="65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zoomScaleNormal="100" workbookViewId="0">
      <selection sqref="A1:F1"/>
    </sheetView>
  </sheetViews>
  <sheetFormatPr defaultRowHeight="15" x14ac:dyDescent="0.25"/>
  <cols>
    <col min="1" max="6" width="25.28515625" customWidth="1"/>
    <col min="8" max="8" width="9.7109375" bestFit="1" customWidth="1"/>
  </cols>
  <sheetData>
    <row r="1" spans="1:8" ht="42" customHeight="1" x14ac:dyDescent="0.25">
      <c r="A1" s="93" t="s">
        <v>131</v>
      </c>
      <c r="B1" s="93"/>
      <c r="C1" s="93"/>
      <c r="D1" s="93"/>
      <c r="E1" s="93"/>
      <c r="F1" s="93"/>
    </row>
    <row r="2" spans="1:8" ht="18" customHeight="1" x14ac:dyDescent="0.25">
      <c r="A2" s="24"/>
      <c r="B2" s="24"/>
      <c r="C2" s="24"/>
      <c r="D2" s="24"/>
      <c r="E2" s="24"/>
      <c r="F2" s="24"/>
    </row>
    <row r="3" spans="1:8" ht="15.75" customHeight="1" x14ac:dyDescent="0.25">
      <c r="A3" s="93" t="s">
        <v>18</v>
      </c>
      <c r="B3" s="93"/>
      <c r="C3" s="93"/>
      <c r="D3" s="93"/>
      <c r="E3" s="93"/>
      <c r="F3" s="93"/>
    </row>
    <row r="4" spans="1:8" ht="18" x14ac:dyDescent="0.25">
      <c r="B4" s="24"/>
      <c r="C4" s="24"/>
      <c r="D4" s="24"/>
      <c r="E4" s="5"/>
      <c r="F4" s="5"/>
    </row>
    <row r="5" spans="1:8" ht="18" customHeight="1" x14ac:dyDescent="0.25">
      <c r="A5" s="93" t="s">
        <v>4</v>
      </c>
      <c r="B5" s="93"/>
      <c r="C5" s="93"/>
      <c r="D5" s="93"/>
      <c r="E5" s="93"/>
      <c r="F5" s="93"/>
    </row>
    <row r="6" spans="1:8" ht="18" x14ac:dyDescent="0.25">
      <c r="A6" s="24"/>
      <c r="B6" s="24"/>
      <c r="C6" s="24"/>
      <c r="D6" s="24"/>
      <c r="E6" s="5"/>
      <c r="F6" s="5"/>
    </row>
    <row r="7" spans="1:8" ht="15.75" customHeight="1" x14ac:dyDescent="0.25">
      <c r="A7" s="93" t="s">
        <v>39</v>
      </c>
      <c r="B7" s="93"/>
      <c r="C7" s="93"/>
      <c r="D7" s="93"/>
      <c r="E7" s="93"/>
      <c r="F7" s="93"/>
    </row>
    <row r="8" spans="1:8" ht="18" x14ac:dyDescent="0.25">
      <c r="A8" s="24"/>
      <c r="B8" s="24"/>
      <c r="C8" s="24"/>
      <c r="D8" s="24"/>
      <c r="E8" s="5"/>
      <c r="F8" s="5"/>
    </row>
    <row r="9" spans="1:8" ht="25.5" x14ac:dyDescent="0.25">
      <c r="A9" s="20" t="s">
        <v>41</v>
      </c>
      <c r="B9" s="77" t="s">
        <v>132</v>
      </c>
      <c r="C9" s="20" t="s">
        <v>133</v>
      </c>
      <c r="D9" s="20" t="s">
        <v>136</v>
      </c>
      <c r="E9" s="20" t="s">
        <v>130</v>
      </c>
      <c r="F9" s="20" t="s">
        <v>137</v>
      </c>
    </row>
    <row r="10" spans="1:8" x14ac:dyDescent="0.25">
      <c r="A10" s="38" t="s">
        <v>0</v>
      </c>
      <c r="B10" s="71">
        <f>B11+B14+B16+B20+B23</f>
        <v>2252996.96</v>
      </c>
      <c r="C10" s="71">
        <f>C11+C14+C16+C20+C23</f>
        <v>2434805.2799999998</v>
      </c>
      <c r="D10" s="71">
        <f>D11+D14+D16+D20+D23</f>
        <v>2544178.9700000002</v>
      </c>
      <c r="E10" s="71">
        <f>E11+E14+E16+E20+E23</f>
        <v>2553719.4700000002</v>
      </c>
      <c r="F10" s="71">
        <f>F11+F14+F16+F20+F23</f>
        <v>2589082.61</v>
      </c>
    </row>
    <row r="11" spans="1:8" ht="15.75" customHeight="1" x14ac:dyDescent="0.25">
      <c r="A11" s="11" t="s">
        <v>43</v>
      </c>
      <c r="B11" s="69">
        <f>B12+B13</f>
        <v>31547.11</v>
      </c>
      <c r="C11" s="69">
        <f t="shared" ref="C11:F11" si="0">C12+C1</f>
        <v>0</v>
      </c>
      <c r="D11" s="69">
        <f t="shared" si="0"/>
        <v>0</v>
      </c>
      <c r="E11" s="69">
        <f t="shared" si="0"/>
        <v>0</v>
      </c>
      <c r="F11" s="69">
        <f t="shared" si="0"/>
        <v>0</v>
      </c>
    </row>
    <row r="12" spans="1:8" s="59" customFormat="1" x14ac:dyDescent="0.25">
      <c r="A12" s="13" t="s">
        <v>44</v>
      </c>
      <c r="B12" s="65">
        <v>29300.13</v>
      </c>
      <c r="C12" s="65"/>
      <c r="D12" s="65"/>
      <c r="E12" s="65"/>
      <c r="F12" s="65"/>
    </row>
    <row r="13" spans="1:8" s="59" customFormat="1" x14ac:dyDescent="0.25">
      <c r="A13" s="13" t="s">
        <v>69</v>
      </c>
      <c r="B13" s="65">
        <v>2246.98</v>
      </c>
      <c r="C13" s="65"/>
      <c r="D13" s="65"/>
      <c r="E13" s="65"/>
      <c r="F13" s="65"/>
    </row>
    <row r="14" spans="1:8" x14ac:dyDescent="0.25">
      <c r="A14" s="11" t="s">
        <v>45</v>
      </c>
      <c r="B14" s="69">
        <f>B15</f>
        <v>28441.98</v>
      </c>
      <c r="C14" s="69">
        <f>C15</f>
        <v>12000</v>
      </c>
      <c r="D14" s="69">
        <f t="shared" ref="D14:F14" si="1">D15</f>
        <v>14000</v>
      </c>
      <c r="E14" s="69">
        <f t="shared" si="1"/>
        <v>14210</v>
      </c>
      <c r="F14" s="69">
        <f t="shared" si="1"/>
        <v>14423.17</v>
      </c>
      <c r="H14" s="59"/>
    </row>
    <row r="15" spans="1:8" s="59" customFormat="1" x14ac:dyDescent="0.25">
      <c r="A15" s="13" t="s">
        <v>70</v>
      </c>
      <c r="B15" s="65">
        <v>28441.98</v>
      </c>
      <c r="C15" s="65">
        <v>12000</v>
      </c>
      <c r="D15" s="65">
        <v>14000</v>
      </c>
      <c r="E15" s="65">
        <v>14210</v>
      </c>
      <c r="F15" s="65">
        <v>14423.17</v>
      </c>
    </row>
    <row r="16" spans="1:8" ht="25.5" x14ac:dyDescent="0.25">
      <c r="A16" s="11" t="s">
        <v>71</v>
      </c>
      <c r="B16" s="69">
        <f>B17+B18+B19</f>
        <v>177870.86</v>
      </c>
      <c r="C16" s="69">
        <f>C17+C18+C19</f>
        <v>243655.28</v>
      </c>
      <c r="D16" s="69">
        <f t="shared" ref="D16:F16" si="2">D17+D18+D19</f>
        <v>220978.97</v>
      </c>
      <c r="E16" s="69">
        <f t="shared" si="2"/>
        <v>196008.97</v>
      </c>
      <c r="F16" s="69">
        <f t="shared" si="2"/>
        <v>196039.42</v>
      </c>
      <c r="H16" s="59"/>
    </row>
    <row r="17" spans="1:13" s="59" customFormat="1" ht="25.5" x14ac:dyDescent="0.25">
      <c r="A17" s="17" t="s">
        <v>72</v>
      </c>
      <c r="B17" s="65">
        <v>1509</v>
      </c>
      <c r="C17" s="65">
        <v>1000</v>
      </c>
      <c r="D17" s="65">
        <v>2000</v>
      </c>
      <c r="E17" s="65">
        <v>2030</v>
      </c>
      <c r="F17" s="65">
        <v>2060.4499999999998</v>
      </c>
    </row>
    <row r="18" spans="1:13" s="59" customFormat="1" x14ac:dyDescent="0.25">
      <c r="A18" s="17" t="s">
        <v>73</v>
      </c>
      <c r="B18" s="65">
        <v>15497.11</v>
      </c>
      <c r="C18" s="65">
        <v>48676.31</v>
      </c>
      <c r="D18" s="65">
        <v>25000</v>
      </c>
      <c r="E18" s="65"/>
      <c r="F18" s="65"/>
      <c r="H18" s="79"/>
      <c r="I18" s="79"/>
      <c r="J18" s="79"/>
      <c r="K18" s="79"/>
    </row>
    <row r="19" spans="1:13" s="59" customFormat="1" ht="25.5" x14ac:dyDescent="0.25">
      <c r="A19" s="17" t="s">
        <v>74</v>
      </c>
      <c r="B19" s="65">
        <v>160864.75</v>
      </c>
      <c r="C19" s="65">
        <v>193978.97</v>
      </c>
      <c r="D19" s="65">
        <v>193978.97</v>
      </c>
      <c r="E19" s="65">
        <v>193978.97</v>
      </c>
      <c r="F19" s="65">
        <v>193978.97</v>
      </c>
      <c r="I19" s="79"/>
      <c r="J19" s="79"/>
      <c r="K19" s="79"/>
      <c r="L19" s="79"/>
      <c r="M19" s="79"/>
    </row>
    <row r="20" spans="1:13" x14ac:dyDescent="0.25">
      <c r="A20" s="11" t="s">
        <v>42</v>
      </c>
      <c r="B20" s="69">
        <f>B21+B22</f>
        <v>2008615.0099999998</v>
      </c>
      <c r="C20" s="69">
        <f t="shared" ref="C20:F20" si="3">C21+C22</f>
        <v>2177150</v>
      </c>
      <c r="D20" s="69">
        <f t="shared" si="3"/>
        <v>2308200</v>
      </c>
      <c r="E20" s="69">
        <f t="shared" si="3"/>
        <v>2342485.5</v>
      </c>
      <c r="F20" s="69">
        <f t="shared" si="3"/>
        <v>2377589.79</v>
      </c>
    </row>
    <row r="21" spans="1:13" s="59" customFormat="1" x14ac:dyDescent="0.25">
      <c r="A21" s="13" t="s">
        <v>75</v>
      </c>
      <c r="B21" s="65">
        <v>1998250.88</v>
      </c>
      <c r="C21" s="65">
        <f>23950+2152200+1000</f>
        <v>2177150</v>
      </c>
      <c r="D21" s="65">
        <f>25000+2282200+1000</f>
        <v>2308200</v>
      </c>
      <c r="E21" s="65">
        <f>25070.5+2316400+1015</f>
        <v>2342485.5</v>
      </c>
      <c r="F21" s="65">
        <f>25446.56+2351113+1030.23</f>
        <v>2377589.79</v>
      </c>
    </row>
    <row r="22" spans="1:13" s="59" customFormat="1" ht="25.5" x14ac:dyDescent="0.25">
      <c r="A22" s="17" t="s">
        <v>76</v>
      </c>
      <c r="B22" s="65">
        <v>10364.129999999999</v>
      </c>
      <c r="C22" s="65"/>
      <c r="D22" s="65"/>
      <c r="E22" s="65"/>
      <c r="F22" s="65"/>
    </row>
    <row r="23" spans="1:13" x14ac:dyDescent="0.25">
      <c r="A23" s="11" t="s">
        <v>77</v>
      </c>
      <c r="B23" s="69">
        <f>B24</f>
        <v>6522</v>
      </c>
      <c r="C23" s="69">
        <f>C24</f>
        <v>2000</v>
      </c>
      <c r="D23" s="69">
        <f t="shared" ref="D23:F23" si="4">D24</f>
        <v>1000</v>
      </c>
      <c r="E23" s="69">
        <f t="shared" si="4"/>
        <v>1015</v>
      </c>
      <c r="F23" s="69">
        <f t="shared" si="4"/>
        <v>1030.23</v>
      </c>
    </row>
    <row r="24" spans="1:13" s="59" customFormat="1" ht="25.5" x14ac:dyDescent="0.25">
      <c r="A24" s="17" t="s">
        <v>78</v>
      </c>
      <c r="B24" s="65">
        <v>6522</v>
      </c>
      <c r="C24" s="65">
        <v>2000</v>
      </c>
      <c r="D24" s="65">
        <v>1000</v>
      </c>
      <c r="E24" s="65">
        <v>1015</v>
      </c>
      <c r="F24" s="65">
        <v>1030.23</v>
      </c>
    </row>
    <row r="27" spans="1:13" ht="15.75" customHeight="1" x14ac:dyDescent="0.25">
      <c r="A27" s="93" t="s">
        <v>40</v>
      </c>
      <c r="B27" s="93"/>
      <c r="C27" s="93"/>
      <c r="D27" s="93"/>
      <c r="E27" s="93"/>
      <c r="F27" s="93"/>
    </row>
    <row r="28" spans="1:13" ht="18" x14ac:dyDescent="0.25">
      <c r="A28" s="24"/>
      <c r="B28" s="24"/>
      <c r="C28" s="24"/>
      <c r="D28" s="24"/>
      <c r="E28" s="5"/>
      <c r="F28" s="5"/>
    </row>
    <row r="29" spans="1:13" ht="25.5" x14ac:dyDescent="0.25">
      <c r="A29" s="20" t="s">
        <v>41</v>
      </c>
      <c r="B29" s="77" t="s">
        <v>132</v>
      </c>
      <c r="C29" s="20" t="s">
        <v>133</v>
      </c>
      <c r="D29" s="20" t="s">
        <v>136</v>
      </c>
      <c r="E29" s="20" t="s">
        <v>130</v>
      </c>
      <c r="F29" s="20" t="s">
        <v>137</v>
      </c>
    </row>
    <row r="30" spans="1:13" x14ac:dyDescent="0.25">
      <c r="A30" s="38" t="s">
        <v>1</v>
      </c>
      <c r="B30" s="71">
        <f>B31+B34+B36+B40+B43</f>
        <v>2204320.65</v>
      </c>
      <c r="C30" s="71">
        <f>C31+C34+C36+C40+C43</f>
        <v>2434805.2799999998</v>
      </c>
      <c r="D30" s="71">
        <f>D31+D34+D36+D40+D43</f>
        <v>2544178.9700000002</v>
      </c>
      <c r="E30" s="71">
        <f>E31+E34+E36+E40+E43</f>
        <v>2553719.4700000002</v>
      </c>
      <c r="F30" s="71">
        <f>F31+F34+F36+F40+F43</f>
        <v>2589082.61</v>
      </c>
    </row>
    <row r="31" spans="1:13" x14ac:dyDescent="0.25">
      <c r="A31" s="11" t="s">
        <v>43</v>
      </c>
      <c r="B31" s="69">
        <f>B32+B33</f>
        <v>31547.11</v>
      </c>
      <c r="C31" s="69">
        <f t="shared" ref="C31:F31" si="5">C32+C33</f>
        <v>0</v>
      </c>
      <c r="D31" s="69">
        <f t="shared" si="5"/>
        <v>0</v>
      </c>
      <c r="E31" s="69">
        <f t="shared" si="5"/>
        <v>0</v>
      </c>
      <c r="F31" s="69">
        <f t="shared" si="5"/>
        <v>0</v>
      </c>
    </row>
    <row r="32" spans="1:13" s="59" customFormat="1" x14ac:dyDescent="0.25">
      <c r="A32" s="13" t="s">
        <v>44</v>
      </c>
      <c r="B32" s="65">
        <v>29300.13</v>
      </c>
      <c r="C32" s="65"/>
      <c r="D32" s="65"/>
      <c r="E32" s="65"/>
      <c r="F32" s="65"/>
    </row>
    <row r="33" spans="1:6" s="59" customFormat="1" x14ac:dyDescent="0.25">
      <c r="A33" s="13" t="s">
        <v>69</v>
      </c>
      <c r="B33" s="65">
        <v>2246.98</v>
      </c>
      <c r="C33" s="65"/>
      <c r="D33" s="65"/>
      <c r="E33" s="65"/>
      <c r="F33" s="65"/>
    </row>
    <row r="34" spans="1:6" x14ac:dyDescent="0.25">
      <c r="A34" s="11" t="s">
        <v>45</v>
      </c>
      <c r="B34" s="69">
        <f>B35</f>
        <v>462</v>
      </c>
      <c r="C34" s="69">
        <f>C35</f>
        <v>12000</v>
      </c>
      <c r="D34" s="69">
        <f t="shared" ref="D34:F34" si="6">D35</f>
        <v>14000</v>
      </c>
      <c r="E34" s="69">
        <f t="shared" si="6"/>
        <v>14210</v>
      </c>
      <c r="F34" s="69">
        <f t="shared" si="6"/>
        <v>14423.17</v>
      </c>
    </row>
    <row r="35" spans="1:6" s="59" customFormat="1" x14ac:dyDescent="0.25">
      <c r="A35" s="13" t="s">
        <v>70</v>
      </c>
      <c r="B35" s="65">
        <v>462</v>
      </c>
      <c r="C35" s="65">
        <v>12000</v>
      </c>
      <c r="D35" s="65">
        <v>14000</v>
      </c>
      <c r="E35" s="65">
        <v>14210</v>
      </c>
      <c r="F35" s="65">
        <v>14423.17</v>
      </c>
    </row>
    <row r="36" spans="1:6" ht="25.5" x14ac:dyDescent="0.25">
      <c r="A36" s="11" t="s">
        <v>71</v>
      </c>
      <c r="B36" s="69">
        <f>B37+B38+B39</f>
        <v>170439.74</v>
      </c>
      <c r="C36" s="69">
        <f>C37+C38+C39</f>
        <v>243655.28</v>
      </c>
      <c r="D36" s="69">
        <f t="shared" ref="D36:F36" si="7">D37+D38+D39</f>
        <v>220978.97</v>
      </c>
      <c r="E36" s="69">
        <f t="shared" si="7"/>
        <v>196008.97</v>
      </c>
      <c r="F36" s="69">
        <f t="shared" si="7"/>
        <v>196039.42</v>
      </c>
    </row>
    <row r="37" spans="1:6" s="59" customFormat="1" ht="25.5" x14ac:dyDescent="0.25">
      <c r="A37" s="17" t="s">
        <v>72</v>
      </c>
      <c r="B37" s="65"/>
      <c r="C37" s="65">
        <v>1000</v>
      </c>
      <c r="D37" s="65">
        <v>2000</v>
      </c>
      <c r="E37" s="65">
        <v>2030</v>
      </c>
      <c r="F37" s="65">
        <v>2060.4499999999998</v>
      </c>
    </row>
    <row r="38" spans="1:6" s="59" customFormat="1" x14ac:dyDescent="0.25">
      <c r="A38" s="17" t="s">
        <v>73</v>
      </c>
      <c r="B38" s="65">
        <v>9574.99</v>
      </c>
      <c r="C38" s="65">
        <v>48676.31</v>
      </c>
      <c r="D38" s="65">
        <v>25000</v>
      </c>
      <c r="E38" s="65"/>
      <c r="F38" s="65"/>
    </row>
    <row r="39" spans="1:6" s="59" customFormat="1" ht="25.5" x14ac:dyDescent="0.25">
      <c r="A39" s="17" t="s">
        <v>74</v>
      </c>
      <c r="B39" s="65">
        <v>160864.75</v>
      </c>
      <c r="C39" s="65">
        <v>193978.97</v>
      </c>
      <c r="D39" s="65">
        <v>193978.97</v>
      </c>
      <c r="E39" s="65">
        <v>193978.97</v>
      </c>
      <c r="F39" s="65">
        <v>193978.97</v>
      </c>
    </row>
    <row r="40" spans="1:6" x14ac:dyDescent="0.25">
      <c r="A40" s="11" t="s">
        <v>42</v>
      </c>
      <c r="B40" s="69">
        <f>B41+B42</f>
        <v>2001871.8</v>
      </c>
      <c r="C40" s="69">
        <f t="shared" ref="C40:F40" si="8">C41+C42</f>
        <v>2177150</v>
      </c>
      <c r="D40" s="69">
        <f t="shared" si="8"/>
        <v>2308200</v>
      </c>
      <c r="E40" s="69">
        <f t="shared" si="8"/>
        <v>2342485.5</v>
      </c>
      <c r="F40" s="69">
        <f t="shared" si="8"/>
        <v>2377589.79</v>
      </c>
    </row>
    <row r="41" spans="1:6" s="59" customFormat="1" x14ac:dyDescent="0.25">
      <c r="A41" s="13" t="s">
        <v>75</v>
      </c>
      <c r="B41" s="65">
        <v>1997436.71</v>
      </c>
      <c r="C41" s="65">
        <f>23950+2152200+1000</f>
        <v>2177150</v>
      </c>
      <c r="D41" s="65">
        <f>25000+2282200+1000</f>
        <v>2308200</v>
      </c>
      <c r="E41" s="65">
        <f>25070.5+2316400+1015</f>
        <v>2342485.5</v>
      </c>
      <c r="F41" s="65">
        <f>25446.56+2351113+1030.23</f>
        <v>2377589.79</v>
      </c>
    </row>
    <row r="42" spans="1:6" s="59" customFormat="1" ht="25.5" x14ac:dyDescent="0.25">
      <c r="A42" s="17" t="s">
        <v>76</v>
      </c>
      <c r="B42" s="65">
        <v>4435.09</v>
      </c>
      <c r="C42" s="65"/>
      <c r="D42" s="65"/>
      <c r="E42" s="65"/>
      <c r="F42" s="65"/>
    </row>
    <row r="43" spans="1:6" ht="15.75" customHeight="1" x14ac:dyDescent="0.25">
      <c r="A43" s="11" t="s">
        <v>77</v>
      </c>
      <c r="B43" s="69">
        <f>B44</f>
        <v>0</v>
      </c>
      <c r="C43" s="69">
        <f>C44</f>
        <v>2000</v>
      </c>
      <c r="D43" s="69">
        <f t="shared" ref="D43:F43" si="9">D44</f>
        <v>1000</v>
      </c>
      <c r="E43" s="69">
        <f t="shared" si="9"/>
        <v>1015</v>
      </c>
      <c r="F43" s="69">
        <f t="shared" si="9"/>
        <v>1030.23</v>
      </c>
    </row>
    <row r="44" spans="1:6" s="59" customFormat="1" ht="25.5" x14ac:dyDescent="0.25">
      <c r="A44" s="17" t="s">
        <v>78</v>
      </c>
      <c r="B44" s="65"/>
      <c r="C44" s="65">
        <v>2000</v>
      </c>
      <c r="D44" s="65">
        <v>1000</v>
      </c>
      <c r="E44" s="65">
        <v>1015</v>
      </c>
      <c r="F44" s="65">
        <v>1030.23</v>
      </c>
    </row>
  </sheetData>
  <mergeCells count="5">
    <mergeCell ref="A27:F27"/>
    <mergeCell ref="A1:F1"/>
    <mergeCell ref="A3:F3"/>
    <mergeCell ref="A5:F5"/>
    <mergeCell ref="A7:F7"/>
  </mergeCells>
  <pageMargins left="0.7" right="0.7" top="0.75" bottom="0.75" header="0.3" footer="0.3"/>
  <pageSetup paperSize="9" scale="57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workbookViewId="0">
      <selection sqref="A1:F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93" t="s">
        <v>131</v>
      </c>
      <c r="B1" s="93"/>
      <c r="C1" s="93"/>
      <c r="D1" s="93"/>
      <c r="E1" s="93"/>
      <c r="F1" s="93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93" t="s">
        <v>18</v>
      </c>
      <c r="B3" s="93"/>
      <c r="C3" s="93"/>
      <c r="D3" s="93"/>
      <c r="E3" s="107"/>
      <c r="F3" s="107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93" t="s">
        <v>4</v>
      </c>
      <c r="B5" s="94"/>
      <c r="C5" s="94"/>
      <c r="D5" s="94"/>
      <c r="E5" s="94"/>
      <c r="F5" s="94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93" t="s">
        <v>13</v>
      </c>
      <c r="B7" s="113"/>
      <c r="C7" s="113"/>
      <c r="D7" s="113"/>
      <c r="E7" s="113"/>
      <c r="F7" s="113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41</v>
      </c>
      <c r="B9" s="77" t="s">
        <v>132</v>
      </c>
      <c r="C9" s="20" t="s">
        <v>133</v>
      </c>
      <c r="D9" s="20" t="s">
        <v>136</v>
      </c>
      <c r="E9" s="20" t="s">
        <v>130</v>
      </c>
      <c r="F9" s="20" t="s">
        <v>137</v>
      </c>
    </row>
    <row r="10" spans="1:6" ht="15.75" customHeight="1" x14ac:dyDescent="0.25">
      <c r="A10" s="11" t="s">
        <v>14</v>
      </c>
      <c r="B10" s="69">
        <f>B11</f>
        <v>2204320.65</v>
      </c>
      <c r="C10" s="69">
        <f t="shared" ref="C10:F10" si="0">C11</f>
        <v>2434805.2799999998</v>
      </c>
      <c r="D10" s="69">
        <f t="shared" si="0"/>
        <v>2544178.9700000002</v>
      </c>
      <c r="E10" s="69">
        <f t="shared" si="0"/>
        <v>2553719.4700000002</v>
      </c>
      <c r="F10" s="69">
        <f t="shared" si="0"/>
        <v>2589082.61</v>
      </c>
    </row>
    <row r="11" spans="1:6" x14ac:dyDescent="0.25">
      <c r="A11" s="11" t="s">
        <v>79</v>
      </c>
      <c r="B11" s="69">
        <f>B12+B14</f>
        <v>2204320.65</v>
      </c>
      <c r="C11" s="69">
        <f t="shared" ref="C11:F11" si="1">C12+C14</f>
        <v>2434805.2799999998</v>
      </c>
      <c r="D11" s="69">
        <f t="shared" si="1"/>
        <v>2544178.9700000002</v>
      </c>
      <c r="E11" s="69">
        <f t="shared" si="1"/>
        <v>2553719.4700000002</v>
      </c>
      <c r="F11" s="69">
        <f t="shared" si="1"/>
        <v>2589082.61</v>
      </c>
    </row>
    <row r="12" spans="1:6" x14ac:dyDescent="0.25">
      <c r="A12" s="16" t="s">
        <v>139</v>
      </c>
      <c r="B12" s="67">
        <f>B13</f>
        <v>2187944.19</v>
      </c>
      <c r="C12" s="67">
        <f t="shared" ref="C12:F12" si="2">C13</f>
        <v>2414805.2799999998</v>
      </c>
      <c r="D12" s="67">
        <f t="shared" si="2"/>
        <v>2521178.9700000002</v>
      </c>
      <c r="E12" s="67">
        <f t="shared" si="2"/>
        <v>2530374.4700000002</v>
      </c>
      <c r="F12" s="67">
        <f t="shared" si="2"/>
        <v>2565387.44</v>
      </c>
    </row>
    <row r="13" spans="1:6" s="59" customFormat="1" x14ac:dyDescent="0.25">
      <c r="A13" s="18" t="s">
        <v>80</v>
      </c>
      <c r="B13" s="65">
        <f>2204320.65-B15</f>
        <v>2187944.19</v>
      </c>
      <c r="C13" s="66">
        <f>2434805.28-C15</f>
        <v>2414805.2799999998</v>
      </c>
      <c r="D13" s="66">
        <f>2544178.97-D15</f>
        <v>2521178.9700000002</v>
      </c>
      <c r="E13" s="66">
        <f>2553719.47-E15</f>
        <v>2530374.4700000002</v>
      </c>
      <c r="F13" s="70">
        <f>2589082.61-F15</f>
        <v>2565387.44</v>
      </c>
    </row>
    <row r="14" spans="1:6" s="59" customFormat="1" x14ac:dyDescent="0.25">
      <c r="A14" s="16" t="s">
        <v>140</v>
      </c>
      <c r="B14" s="65">
        <f>B15</f>
        <v>16376.46</v>
      </c>
      <c r="C14" s="65">
        <f t="shared" ref="C14:F14" si="3">C15</f>
        <v>20000</v>
      </c>
      <c r="D14" s="65">
        <f t="shared" si="3"/>
        <v>23000</v>
      </c>
      <c r="E14" s="65">
        <f t="shared" si="3"/>
        <v>23345</v>
      </c>
      <c r="F14" s="65">
        <f t="shared" si="3"/>
        <v>23695.17</v>
      </c>
    </row>
    <row r="15" spans="1:6" x14ac:dyDescent="0.25">
      <c r="A15" s="18" t="s">
        <v>138</v>
      </c>
      <c r="B15" s="65">
        <v>16376.46</v>
      </c>
      <c r="C15" s="66">
        <v>20000</v>
      </c>
      <c r="D15" s="66">
        <v>23000</v>
      </c>
      <c r="E15" s="66">
        <v>23345</v>
      </c>
      <c r="F15" s="70">
        <v>23695.17</v>
      </c>
    </row>
    <row r="17" spans="2:2" x14ac:dyDescent="0.25">
      <c r="B17" s="78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verticalDpi="300" r:id="rId1"/>
  <ignoredErrors>
    <ignoredError sqref="B11:F11 C13:F15 B1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93" t="s">
        <v>131</v>
      </c>
      <c r="B1" s="93"/>
      <c r="C1" s="93"/>
      <c r="D1" s="93"/>
      <c r="E1" s="93"/>
      <c r="F1" s="93"/>
      <c r="G1" s="93"/>
      <c r="H1" s="93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93" t="s">
        <v>18</v>
      </c>
      <c r="B3" s="93"/>
      <c r="C3" s="93"/>
      <c r="D3" s="93"/>
      <c r="E3" s="93"/>
      <c r="F3" s="93"/>
      <c r="G3" s="93"/>
      <c r="H3" s="93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93" t="s">
        <v>47</v>
      </c>
      <c r="B5" s="93"/>
      <c r="C5" s="93"/>
      <c r="D5" s="93"/>
      <c r="E5" s="93"/>
      <c r="F5" s="93"/>
      <c r="G5" s="93"/>
      <c r="H5" s="93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0" t="s">
        <v>5</v>
      </c>
      <c r="B7" s="19" t="s">
        <v>6</v>
      </c>
      <c r="C7" s="19" t="s">
        <v>29</v>
      </c>
      <c r="D7" s="77" t="s">
        <v>132</v>
      </c>
      <c r="E7" s="20" t="s">
        <v>133</v>
      </c>
      <c r="F7" s="20" t="s">
        <v>136</v>
      </c>
      <c r="G7" s="20" t="s">
        <v>130</v>
      </c>
      <c r="H7" s="20" t="s">
        <v>137</v>
      </c>
    </row>
    <row r="8" spans="1:8" x14ac:dyDescent="0.25">
      <c r="A8" s="36"/>
      <c r="B8" s="37"/>
      <c r="C8" s="35" t="s">
        <v>49</v>
      </c>
      <c r="D8" s="37"/>
      <c r="E8" s="36"/>
      <c r="F8" s="36"/>
      <c r="G8" s="36"/>
      <c r="H8" s="36"/>
    </row>
    <row r="9" spans="1:8" ht="25.5" x14ac:dyDescent="0.25">
      <c r="A9" s="11">
        <v>8</v>
      </c>
      <c r="B9" s="11"/>
      <c r="C9" s="11" t="s">
        <v>15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22</v>
      </c>
      <c r="D10" s="8"/>
      <c r="E10" s="9"/>
      <c r="F10" s="9"/>
      <c r="G10" s="9"/>
      <c r="H10" s="9"/>
    </row>
    <row r="11" spans="1:8" x14ac:dyDescent="0.25">
      <c r="A11" s="11"/>
      <c r="B11" s="16"/>
      <c r="C11" s="39"/>
      <c r="D11" s="8"/>
      <c r="E11" s="9"/>
      <c r="F11" s="9"/>
      <c r="G11" s="9"/>
      <c r="H11" s="9"/>
    </row>
    <row r="12" spans="1:8" x14ac:dyDescent="0.25">
      <c r="A12" s="11"/>
      <c r="B12" s="16"/>
      <c r="C12" s="35" t="s">
        <v>52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5" t="s">
        <v>16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6" t="s">
        <v>23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93" t="s">
        <v>131</v>
      </c>
      <c r="B1" s="93"/>
      <c r="C1" s="93"/>
      <c r="D1" s="93"/>
      <c r="E1" s="93"/>
      <c r="F1" s="93"/>
    </row>
    <row r="2" spans="1:6" ht="18" customHeight="1" x14ac:dyDescent="0.25">
      <c r="A2" s="24"/>
      <c r="B2" s="24"/>
      <c r="C2" s="24"/>
      <c r="D2" s="24"/>
      <c r="E2" s="24"/>
      <c r="F2" s="24"/>
    </row>
    <row r="3" spans="1:6" ht="15.75" customHeight="1" x14ac:dyDescent="0.25">
      <c r="A3" s="93" t="s">
        <v>18</v>
      </c>
      <c r="B3" s="93"/>
      <c r="C3" s="93"/>
      <c r="D3" s="93"/>
      <c r="E3" s="93"/>
      <c r="F3" s="93"/>
    </row>
    <row r="4" spans="1:6" ht="18" x14ac:dyDescent="0.25">
      <c r="A4" s="24"/>
      <c r="B4" s="24"/>
      <c r="C4" s="24"/>
      <c r="D4" s="24"/>
      <c r="E4" s="5"/>
      <c r="F4" s="5"/>
    </row>
    <row r="5" spans="1:6" ht="18" customHeight="1" x14ac:dyDescent="0.25">
      <c r="A5" s="93" t="s">
        <v>48</v>
      </c>
      <c r="B5" s="93"/>
      <c r="C5" s="93"/>
      <c r="D5" s="93"/>
      <c r="E5" s="93"/>
      <c r="F5" s="93"/>
    </row>
    <row r="6" spans="1:6" ht="18" x14ac:dyDescent="0.25">
      <c r="A6" s="24"/>
      <c r="B6" s="24"/>
      <c r="C6" s="24"/>
      <c r="D6" s="24"/>
      <c r="E6" s="5"/>
      <c r="F6" s="5"/>
    </row>
    <row r="7" spans="1:6" ht="25.5" x14ac:dyDescent="0.25">
      <c r="A7" s="20" t="s">
        <v>41</v>
      </c>
      <c r="B7" s="77" t="s">
        <v>132</v>
      </c>
      <c r="C7" s="20" t="s">
        <v>133</v>
      </c>
      <c r="D7" s="20" t="s">
        <v>136</v>
      </c>
      <c r="E7" s="20" t="s">
        <v>130</v>
      </c>
      <c r="F7" s="20" t="s">
        <v>137</v>
      </c>
    </row>
    <row r="8" spans="1:6" x14ac:dyDescent="0.25">
      <c r="A8" s="11" t="s">
        <v>49</v>
      </c>
      <c r="B8" s="8"/>
      <c r="C8" s="9"/>
      <c r="D8" s="9"/>
      <c r="E8" s="9"/>
      <c r="F8" s="9"/>
    </row>
    <row r="9" spans="1:6" ht="25.5" x14ac:dyDescent="0.25">
      <c r="A9" s="11" t="s">
        <v>50</v>
      </c>
      <c r="B9" s="8"/>
      <c r="C9" s="9"/>
      <c r="D9" s="9"/>
      <c r="E9" s="9"/>
      <c r="F9" s="9"/>
    </row>
    <row r="10" spans="1:6" ht="25.5" x14ac:dyDescent="0.25">
      <c r="A10" s="17" t="s">
        <v>51</v>
      </c>
      <c r="B10" s="8"/>
      <c r="C10" s="9"/>
      <c r="D10" s="9"/>
      <c r="E10" s="9"/>
      <c r="F10" s="9"/>
    </row>
    <row r="11" spans="1:6" x14ac:dyDescent="0.25">
      <c r="A11" s="17"/>
      <c r="B11" s="8"/>
      <c r="C11" s="9"/>
      <c r="D11" s="9"/>
      <c r="E11" s="9"/>
      <c r="F11" s="9"/>
    </row>
    <row r="12" spans="1:6" x14ac:dyDescent="0.25">
      <c r="A12" s="11" t="s">
        <v>52</v>
      </c>
      <c r="B12" s="8"/>
      <c r="C12" s="9"/>
      <c r="D12" s="9"/>
      <c r="E12" s="9"/>
      <c r="F12" s="9"/>
    </row>
    <row r="13" spans="1:6" x14ac:dyDescent="0.25">
      <c r="A13" s="25" t="s">
        <v>43</v>
      </c>
      <c r="B13" s="8"/>
      <c r="C13" s="9"/>
      <c r="D13" s="9"/>
      <c r="E13" s="9"/>
      <c r="F13" s="9"/>
    </row>
    <row r="14" spans="1:6" x14ac:dyDescent="0.25">
      <c r="A14" s="13" t="s">
        <v>44</v>
      </c>
      <c r="B14" s="8"/>
      <c r="C14" s="9"/>
      <c r="D14" s="9"/>
      <c r="E14" s="9"/>
      <c r="F14" s="10"/>
    </row>
    <row r="15" spans="1:6" x14ac:dyDescent="0.25">
      <c r="A15" s="25" t="s">
        <v>45</v>
      </c>
      <c r="B15" s="8"/>
      <c r="C15" s="9"/>
      <c r="D15" s="9"/>
      <c r="E15" s="9"/>
      <c r="F15" s="10"/>
    </row>
    <row r="16" spans="1:6" x14ac:dyDescent="0.25">
      <c r="A16" s="13" t="s">
        <v>46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zoomScaleNormal="100" workbookViewId="0">
      <selection sqref="A1:I1"/>
    </sheetView>
  </sheetViews>
  <sheetFormatPr defaultRowHeight="15" x14ac:dyDescent="0.25"/>
  <cols>
    <col min="1" max="1" width="7.42578125" customWidth="1"/>
    <col min="2" max="2" width="8.42578125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93" t="s">
        <v>131</v>
      </c>
      <c r="B1" s="93"/>
      <c r="C1" s="93"/>
      <c r="D1" s="93"/>
      <c r="E1" s="93"/>
      <c r="F1" s="93"/>
      <c r="G1" s="93"/>
      <c r="H1" s="93"/>
      <c r="I1" s="93"/>
    </row>
    <row r="2" spans="1:9" ht="18" x14ac:dyDescent="0.25">
      <c r="A2" s="24"/>
      <c r="B2" s="24"/>
      <c r="C2" s="24"/>
      <c r="D2" s="24"/>
      <c r="E2" s="24"/>
      <c r="F2" s="24"/>
      <c r="G2" s="24"/>
      <c r="H2" s="5"/>
      <c r="I2" s="5"/>
    </row>
    <row r="3" spans="1:9" ht="18" customHeight="1" x14ac:dyDescent="0.25">
      <c r="A3" s="93" t="s">
        <v>17</v>
      </c>
      <c r="B3" s="94"/>
      <c r="C3" s="94"/>
      <c r="D3" s="94"/>
      <c r="E3" s="94"/>
      <c r="F3" s="94"/>
      <c r="G3" s="94"/>
      <c r="H3" s="94"/>
      <c r="I3" s="94"/>
    </row>
    <row r="4" spans="1:9" ht="18" customHeight="1" x14ac:dyDescent="0.25">
      <c r="A4" s="60"/>
      <c r="B4" s="61"/>
      <c r="C4" s="61"/>
      <c r="D4" s="61"/>
      <c r="E4" s="61"/>
      <c r="F4" s="61"/>
      <c r="G4" s="61"/>
      <c r="H4" s="61"/>
      <c r="I4" s="61"/>
    </row>
    <row r="5" spans="1:9" ht="25.5" x14ac:dyDescent="0.25">
      <c r="A5" s="129" t="s">
        <v>19</v>
      </c>
      <c r="B5" s="130"/>
      <c r="C5" s="131"/>
      <c r="D5" s="87" t="s">
        <v>20</v>
      </c>
      <c r="E5" s="87" t="s">
        <v>132</v>
      </c>
      <c r="F5" s="20" t="s">
        <v>133</v>
      </c>
      <c r="G5" s="20" t="s">
        <v>136</v>
      </c>
      <c r="H5" s="20" t="s">
        <v>130</v>
      </c>
      <c r="I5" s="20" t="s">
        <v>137</v>
      </c>
    </row>
    <row r="6" spans="1:9" ht="38.25" x14ac:dyDescent="0.25">
      <c r="A6" s="126" t="s">
        <v>125</v>
      </c>
      <c r="B6" s="127"/>
      <c r="C6" s="128"/>
      <c r="D6" s="88" t="s">
        <v>126</v>
      </c>
      <c r="E6" s="62">
        <f t="shared" ref="E6:I6" si="0">E7</f>
        <v>2204320.65</v>
      </c>
      <c r="F6" s="62">
        <f t="shared" si="0"/>
        <v>2434805.2800000003</v>
      </c>
      <c r="G6" s="62">
        <f t="shared" si="0"/>
        <v>2544178.9700000002</v>
      </c>
      <c r="H6" s="62">
        <f t="shared" si="0"/>
        <v>2553719.4700000002</v>
      </c>
      <c r="I6" s="62">
        <f t="shared" si="0"/>
        <v>2589082.6100000003</v>
      </c>
    </row>
    <row r="7" spans="1:9" ht="25.5" x14ac:dyDescent="0.25">
      <c r="A7" s="126" t="s">
        <v>127</v>
      </c>
      <c r="B7" s="127"/>
      <c r="C7" s="128"/>
      <c r="D7" s="88" t="s">
        <v>128</v>
      </c>
      <c r="E7" s="62">
        <f>E8+E18+E61+E67</f>
        <v>2204320.65</v>
      </c>
      <c r="F7" s="62">
        <f t="shared" ref="F7:I7" si="1">F8+F18+F61+F67</f>
        <v>2434805.2800000003</v>
      </c>
      <c r="G7" s="62">
        <f t="shared" si="1"/>
        <v>2544178.9700000002</v>
      </c>
      <c r="H7" s="62">
        <f t="shared" si="1"/>
        <v>2553719.4700000002</v>
      </c>
      <c r="I7" s="62">
        <f t="shared" si="1"/>
        <v>2589082.6100000003</v>
      </c>
    </row>
    <row r="8" spans="1:9" ht="25.5" x14ac:dyDescent="0.25">
      <c r="A8" s="126" t="s">
        <v>81</v>
      </c>
      <c r="B8" s="127"/>
      <c r="C8" s="128"/>
      <c r="D8" s="88" t="s">
        <v>82</v>
      </c>
      <c r="E8" s="62">
        <f>E9+E13</f>
        <v>2137743.15</v>
      </c>
      <c r="F8" s="62">
        <f t="shared" ref="F8:I8" si="2">F9+F13</f>
        <v>2346178.9700000002</v>
      </c>
      <c r="G8" s="62">
        <f t="shared" si="2"/>
        <v>2476178.9700000002</v>
      </c>
      <c r="H8" s="62">
        <f t="shared" si="2"/>
        <v>2510378.9700000002</v>
      </c>
      <c r="I8" s="62">
        <f t="shared" si="2"/>
        <v>2545091.9700000002</v>
      </c>
    </row>
    <row r="9" spans="1:9" x14ac:dyDescent="0.25">
      <c r="A9" s="114" t="s">
        <v>83</v>
      </c>
      <c r="B9" s="115"/>
      <c r="C9" s="116"/>
      <c r="D9" s="84" t="s">
        <v>84</v>
      </c>
      <c r="E9" s="63">
        <f t="shared" ref="E9:I11" si="3">E10</f>
        <v>160864.75</v>
      </c>
      <c r="F9" s="64">
        <f t="shared" si="3"/>
        <v>193978.97</v>
      </c>
      <c r="G9" s="64">
        <f t="shared" si="3"/>
        <v>193978.97</v>
      </c>
      <c r="H9" s="64">
        <f t="shared" si="3"/>
        <v>193978.97</v>
      </c>
      <c r="I9" s="64">
        <f t="shared" si="3"/>
        <v>193978.97</v>
      </c>
    </row>
    <row r="10" spans="1:9" ht="25.5" x14ac:dyDescent="0.25">
      <c r="A10" s="117" t="s">
        <v>85</v>
      </c>
      <c r="B10" s="118"/>
      <c r="C10" s="119"/>
      <c r="D10" s="85" t="s">
        <v>86</v>
      </c>
      <c r="E10" s="65">
        <f t="shared" si="3"/>
        <v>160864.75</v>
      </c>
      <c r="F10" s="66">
        <f t="shared" si="3"/>
        <v>193978.97</v>
      </c>
      <c r="G10" s="66">
        <f t="shared" si="3"/>
        <v>193978.97</v>
      </c>
      <c r="H10" s="66">
        <f t="shared" si="3"/>
        <v>193978.97</v>
      </c>
      <c r="I10" s="66">
        <f t="shared" si="3"/>
        <v>193978.97</v>
      </c>
    </row>
    <row r="11" spans="1:9" x14ac:dyDescent="0.25">
      <c r="A11" s="120">
        <v>3</v>
      </c>
      <c r="B11" s="121"/>
      <c r="C11" s="122"/>
      <c r="D11" s="86" t="s">
        <v>10</v>
      </c>
      <c r="E11" s="67">
        <f t="shared" si="3"/>
        <v>160864.75</v>
      </c>
      <c r="F11" s="68">
        <f t="shared" si="3"/>
        <v>193978.97</v>
      </c>
      <c r="G11" s="68">
        <f t="shared" si="3"/>
        <v>193978.97</v>
      </c>
      <c r="H11" s="68">
        <f t="shared" si="3"/>
        <v>193978.97</v>
      </c>
      <c r="I11" s="68">
        <f t="shared" si="3"/>
        <v>193978.97</v>
      </c>
    </row>
    <row r="12" spans="1:9" x14ac:dyDescent="0.25">
      <c r="A12" s="123">
        <v>32</v>
      </c>
      <c r="B12" s="124"/>
      <c r="C12" s="125"/>
      <c r="D12" s="86" t="s">
        <v>21</v>
      </c>
      <c r="E12" s="67">
        <v>160864.75</v>
      </c>
      <c r="F12" s="68">
        <v>193978.97</v>
      </c>
      <c r="G12" s="68">
        <v>193978.97</v>
      </c>
      <c r="H12" s="68">
        <v>193978.97</v>
      </c>
      <c r="I12" s="68">
        <v>193978.97</v>
      </c>
    </row>
    <row r="13" spans="1:9" x14ac:dyDescent="0.25">
      <c r="A13" s="114" t="s">
        <v>89</v>
      </c>
      <c r="B13" s="115"/>
      <c r="C13" s="116"/>
      <c r="D13" s="84" t="s">
        <v>90</v>
      </c>
      <c r="E13" s="63">
        <f>E14</f>
        <v>1976878.4</v>
      </c>
      <c r="F13" s="63">
        <f t="shared" ref="F13:I14" si="4">F14</f>
        <v>2152200</v>
      </c>
      <c r="G13" s="63">
        <f t="shared" si="4"/>
        <v>2282200</v>
      </c>
      <c r="H13" s="63">
        <f t="shared" si="4"/>
        <v>2316400</v>
      </c>
      <c r="I13" s="63">
        <f t="shared" si="4"/>
        <v>2351113</v>
      </c>
    </row>
    <row r="14" spans="1:9" x14ac:dyDescent="0.25">
      <c r="A14" s="117" t="s">
        <v>91</v>
      </c>
      <c r="B14" s="118"/>
      <c r="C14" s="119"/>
      <c r="D14" s="85" t="s">
        <v>92</v>
      </c>
      <c r="E14" s="65">
        <f>E15</f>
        <v>1976878.4</v>
      </c>
      <c r="F14" s="65">
        <f>F15</f>
        <v>2152200</v>
      </c>
      <c r="G14" s="65">
        <f t="shared" si="4"/>
        <v>2282200</v>
      </c>
      <c r="H14" s="65">
        <f t="shared" si="4"/>
        <v>2316400</v>
      </c>
      <c r="I14" s="65">
        <f t="shared" si="4"/>
        <v>2351113</v>
      </c>
    </row>
    <row r="15" spans="1:9" x14ac:dyDescent="0.25">
      <c r="A15" s="120">
        <v>3</v>
      </c>
      <c r="B15" s="121"/>
      <c r="C15" s="122"/>
      <c r="D15" s="86" t="s">
        <v>10</v>
      </c>
      <c r="E15" s="67">
        <f>E16+E17</f>
        <v>1976878.4</v>
      </c>
      <c r="F15" s="67">
        <f>F16+F17</f>
        <v>2152200</v>
      </c>
      <c r="G15" s="67">
        <f t="shared" ref="G15:I15" si="5">G16+G17</f>
        <v>2282200</v>
      </c>
      <c r="H15" s="67">
        <f t="shared" si="5"/>
        <v>2316400</v>
      </c>
      <c r="I15" s="67">
        <f t="shared" si="5"/>
        <v>2351113</v>
      </c>
    </row>
    <row r="16" spans="1:9" x14ac:dyDescent="0.25">
      <c r="A16" s="123">
        <v>31</v>
      </c>
      <c r="B16" s="124"/>
      <c r="C16" s="125"/>
      <c r="D16" s="86" t="s">
        <v>11</v>
      </c>
      <c r="E16" s="67">
        <f>1976878.4-E17</f>
        <v>1975014.76</v>
      </c>
      <c r="F16" s="67">
        <f>2152200-F17</f>
        <v>2150000</v>
      </c>
      <c r="G16" s="67">
        <f>2282200-G17</f>
        <v>2280000</v>
      </c>
      <c r="H16" s="67">
        <f>2316400-H17</f>
        <v>2314200</v>
      </c>
      <c r="I16" s="67">
        <f>2351113-I17</f>
        <v>2348913</v>
      </c>
    </row>
    <row r="17" spans="1:9" x14ac:dyDescent="0.25">
      <c r="A17" s="123">
        <v>32</v>
      </c>
      <c r="B17" s="124"/>
      <c r="C17" s="125"/>
      <c r="D17" s="86" t="s">
        <v>21</v>
      </c>
      <c r="E17" s="67">
        <v>1863.64</v>
      </c>
      <c r="F17" s="67">
        <v>2200</v>
      </c>
      <c r="G17" s="67">
        <v>2200</v>
      </c>
      <c r="H17" s="67">
        <v>2200</v>
      </c>
      <c r="I17" s="67">
        <v>2200</v>
      </c>
    </row>
    <row r="18" spans="1:9" ht="25.5" x14ac:dyDescent="0.25">
      <c r="A18" s="126" t="s">
        <v>93</v>
      </c>
      <c r="B18" s="127"/>
      <c r="C18" s="128"/>
      <c r="D18" s="88" t="s">
        <v>94</v>
      </c>
      <c r="E18" s="62">
        <f>E19+E23+E45+E49+E53+E57</f>
        <v>38496.859999999993</v>
      </c>
      <c r="F18" s="62">
        <f t="shared" ref="F18:I18" si="6">F19+F23+F45+F49+F53+F57</f>
        <v>88626.31</v>
      </c>
      <c r="G18" s="62">
        <f t="shared" si="6"/>
        <v>68000</v>
      </c>
      <c r="H18" s="62">
        <f t="shared" si="6"/>
        <v>43340.5</v>
      </c>
      <c r="I18" s="62">
        <f t="shared" si="6"/>
        <v>43990.640000000007</v>
      </c>
    </row>
    <row r="19" spans="1:9" ht="25.5" x14ac:dyDescent="0.25">
      <c r="A19" s="114" t="s">
        <v>95</v>
      </c>
      <c r="B19" s="115"/>
      <c r="C19" s="116"/>
      <c r="D19" s="84" t="s">
        <v>96</v>
      </c>
      <c r="E19" s="63">
        <f>E20</f>
        <v>4399.99</v>
      </c>
      <c r="F19" s="63">
        <f t="shared" ref="F19:I21" si="7">F20</f>
        <v>0</v>
      </c>
      <c r="G19" s="63">
        <f t="shared" si="7"/>
        <v>0</v>
      </c>
      <c r="H19" s="63">
        <f t="shared" si="7"/>
        <v>0</v>
      </c>
      <c r="I19" s="63">
        <f t="shared" si="7"/>
        <v>0</v>
      </c>
    </row>
    <row r="20" spans="1:9" x14ac:dyDescent="0.25">
      <c r="A20" s="117" t="s">
        <v>97</v>
      </c>
      <c r="B20" s="118"/>
      <c r="C20" s="119"/>
      <c r="D20" s="85" t="s">
        <v>98</v>
      </c>
      <c r="E20" s="65">
        <f>E21</f>
        <v>4399.99</v>
      </c>
      <c r="F20" s="65">
        <f t="shared" si="7"/>
        <v>0</v>
      </c>
      <c r="G20" s="65">
        <f t="shared" si="7"/>
        <v>0</v>
      </c>
      <c r="H20" s="65">
        <f t="shared" si="7"/>
        <v>0</v>
      </c>
      <c r="I20" s="65">
        <f t="shared" si="7"/>
        <v>0</v>
      </c>
    </row>
    <row r="21" spans="1:9" x14ac:dyDescent="0.25">
      <c r="A21" s="120">
        <v>3</v>
      </c>
      <c r="B21" s="121"/>
      <c r="C21" s="122"/>
      <c r="D21" s="86" t="s">
        <v>10</v>
      </c>
      <c r="E21" s="67">
        <f>E22</f>
        <v>4399.99</v>
      </c>
      <c r="F21" s="67">
        <f t="shared" si="7"/>
        <v>0</v>
      </c>
      <c r="G21" s="67">
        <f t="shared" si="7"/>
        <v>0</v>
      </c>
      <c r="H21" s="67">
        <f t="shared" si="7"/>
        <v>0</v>
      </c>
      <c r="I21" s="67">
        <f t="shared" si="7"/>
        <v>0</v>
      </c>
    </row>
    <row r="22" spans="1:9" x14ac:dyDescent="0.25">
      <c r="A22" s="123">
        <v>32</v>
      </c>
      <c r="B22" s="124"/>
      <c r="C22" s="125"/>
      <c r="D22" s="86" t="s">
        <v>21</v>
      </c>
      <c r="E22" s="67">
        <v>4399.99</v>
      </c>
      <c r="F22" s="67"/>
      <c r="G22" s="67"/>
      <c r="H22" s="67"/>
      <c r="I22" s="67"/>
    </row>
    <row r="23" spans="1:9" ht="25.5" x14ac:dyDescent="0.25">
      <c r="A23" s="114" t="s">
        <v>99</v>
      </c>
      <c r="B23" s="115"/>
      <c r="C23" s="116"/>
      <c r="D23" s="84" t="s">
        <v>100</v>
      </c>
      <c r="E23" s="63">
        <f>E24+E29+E32+E37+E40</f>
        <v>28745.760000000002</v>
      </c>
      <c r="F23" s="63">
        <f t="shared" ref="F23:I23" si="8">F24+F29+F32+F37+F40</f>
        <v>88626.31</v>
      </c>
      <c r="G23" s="63">
        <f t="shared" si="8"/>
        <v>68000</v>
      </c>
      <c r="H23" s="63">
        <f t="shared" si="8"/>
        <v>43340.5</v>
      </c>
      <c r="I23" s="63">
        <f t="shared" si="8"/>
        <v>43990.640000000007</v>
      </c>
    </row>
    <row r="24" spans="1:9" x14ac:dyDescent="0.25">
      <c r="A24" s="117" t="s">
        <v>101</v>
      </c>
      <c r="B24" s="118"/>
      <c r="C24" s="119"/>
      <c r="D24" s="85" t="s">
        <v>102</v>
      </c>
      <c r="E24" s="65">
        <f>E25+E27</f>
        <v>462</v>
      </c>
      <c r="F24" s="65">
        <f>F25+F27</f>
        <v>12000</v>
      </c>
      <c r="G24" s="65">
        <f t="shared" ref="G24:I24" si="9">G25+G27</f>
        <v>14000</v>
      </c>
      <c r="H24" s="65">
        <f>H25+H27</f>
        <v>14210</v>
      </c>
      <c r="I24" s="65">
        <f t="shared" si="9"/>
        <v>14423.170000000002</v>
      </c>
    </row>
    <row r="25" spans="1:9" x14ac:dyDescent="0.25">
      <c r="A25" s="120">
        <v>3</v>
      </c>
      <c r="B25" s="121"/>
      <c r="C25" s="122"/>
      <c r="D25" s="86" t="s">
        <v>10</v>
      </c>
      <c r="E25" s="67">
        <f>E26</f>
        <v>462</v>
      </c>
      <c r="F25" s="67">
        <f>F26</f>
        <v>10000</v>
      </c>
      <c r="G25" s="67">
        <f>G26</f>
        <v>12000</v>
      </c>
      <c r="H25" s="67">
        <f t="shared" ref="H25:I25" si="10">H26</f>
        <v>12180</v>
      </c>
      <c r="I25" s="67">
        <f t="shared" si="10"/>
        <v>12362.720000000001</v>
      </c>
    </row>
    <row r="26" spans="1:9" x14ac:dyDescent="0.25">
      <c r="A26" s="123">
        <v>32</v>
      </c>
      <c r="B26" s="124"/>
      <c r="C26" s="125"/>
      <c r="D26" s="86" t="s">
        <v>21</v>
      </c>
      <c r="E26" s="67">
        <v>462</v>
      </c>
      <c r="F26" s="67">
        <f>12000-F28</f>
        <v>10000</v>
      </c>
      <c r="G26" s="67">
        <f>14000-G28</f>
        <v>12000</v>
      </c>
      <c r="H26" s="67">
        <f>14210-H28</f>
        <v>12180</v>
      </c>
      <c r="I26" s="67">
        <f>14423.17-I28</f>
        <v>12362.720000000001</v>
      </c>
    </row>
    <row r="27" spans="1:9" ht="25.5" x14ac:dyDescent="0.25">
      <c r="A27" s="120">
        <v>4</v>
      </c>
      <c r="B27" s="121"/>
      <c r="C27" s="122"/>
      <c r="D27" s="86" t="s">
        <v>12</v>
      </c>
      <c r="E27" s="67">
        <f>E28</f>
        <v>0</v>
      </c>
      <c r="F27" s="67">
        <f t="shared" ref="F27:I27" si="11">F28</f>
        <v>2000</v>
      </c>
      <c r="G27" s="67">
        <f t="shared" si="11"/>
        <v>2000</v>
      </c>
      <c r="H27" s="67">
        <f t="shared" si="11"/>
        <v>2030</v>
      </c>
      <c r="I27" s="67">
        <f t="shared" si="11"/>
        <v>2060.4499999999998</v>
      </c>
    </row>
    <row r="28" spans="1:9" ht="25.5" x14ac:dyDescent="0.25">
      <c r="A28" s="123">
        <v>42</v>
      </c>
      <c r="B28" s="124"/>
      <c r="C28" s="125"/>
      <c r="D28" s="86" t="s">
        <v>28</v>
      </c>
      <c r="E28" s="67"/>
      <c r="F28" s="67">
        <v>2000</v>
      </c>
      <c r="G28" s="67">
        <v>2000</v>
      </c>
      <c r="H28" s="67">
        <v>2030</v>
      </c>
      <c r="I28" s="67">
        <v>2060.4499999999998</v>
      </c>
    </row>
    <row r="29" spans="1:9" x14ac:dyDescent="0.25">
      <c r="A29" s="117" t="s">
        <v>103</v>
      </c>
      <c r="B29" s="118"/>
      <c r="C29" s="119"/>
      <c r="D29" s="85" t="s">
        <v>104</v>
      </c>
      <c r="E29" s="65">
        <f>E30</f>
        <v>0</v>
      </c>
      <c r="F29" s="65">
        <f>F30</f>
        <v>1000</v>
      </c>
      <c r="G29" s="65">
        <f t="shared" ref="F29:I30" si="12">G30</f>
        <v>2000</v>
      </c>
      <c r="H29" s="65">
        <f t="shared" si="12"/>
        <v>2030</v>
      </c>
      <c r="I29" s="65">
        <f t="shared" si="12"/>
        <v>2060.4499999999998</v>
      </c>
    </row>
    <row r="30" spans="1:9" x14ac:dyDescent="0.25">
      <c r="A30" s="120">
        <v>3</v>
      </c>
      <c r="B30" s="121"/>
      <c r="C30" s="122"/>
      <c r="D30" s="86" t="s">
        <v>10</v>
      </c>
      <c r="E30" s="67">
        <f>E31</f>
        <v>0</v>
      </c>
      <c r="F30" s="67">
        <f t="shared" si="12"/>
        <v>1000</v>
      </c>
      <c r="G30" s="67">
        <f t="shared" si="12"/>
        <v>2000</v>
      </c>
      <c r="H30" s="67">
        <f t="shared" si="12"/>
        <v>2030</v>
      </c>
      <c r="I30" s="67">
        <f t="shared" si="12"/>
        <v>2060.4499999999998</v>
      </c>
    </row>
    <row r="31" spans="1:9" x14ac:dyDescent="0.25">
      <c r="A31" s="123">
        <v>32</v>
      </c>
      <c r="B31" s="124"/>
      <c r="C31" s="125"/>
      <c r="D31" s="86" t="s">
        <v>21</v>
      </c>
      <c r="E31" s="67"/>
      <c r="F31" s="67">
        <v>1000</v>
      </c>
      <c r="G31" s="67">
        <v>2000</v>
      </c>
      <c r="H31" s="67">
        <v>2030</v>
      </c>
      <c r="I31" s="67">
        <v>2060.4499999999998</v>
      </c>
    </row>
    <row r="32" spans="1:9" x14ac:dyDescent="0.25">
      <c r="A32" s="117" t="s">
        <v>91</v>
      </c>
      <c r="B32" s="118"/>
      <c r="C32" s="119"/>
      <c r="D32" s="85" t="s">
        <v>92</v>
      </c>
      <c r="E32" s="65">
        <f>E33+E35</f>
        <v>18708.77</v>
      </c>
      <c r="F32" s="65">
        <f>F33+F35</f>
        <v>24950</v>
      </c>
      <c r="G32" s="65">
        <f>G33+G35</f>
        <v>26000</v>
      </c>
      <c r="H32" s="65">
        <f>H33+H35</f>
        <v>26085.5</v>
      </c>
      <c r="I32" s="65">
        <f>I33+I35</f>
        <v>26476.789999999997</v>
      </c>
    </row>
    <row r="33" spans="1:9" x14ac:dyDescent="0.25">
      <c r="A33" s="120">
        <v>3</v>
      </c>
      <c r="B33" s="121"/>
      <c r="C33" s="122"/>
      <c r="D33" s="86" t="s">
        <v>10</v>
      </c>
      <c r="E33" s="67">
        <f>E34</f>
        <v>17913.96</v>
      </c>
      <c r="F33" s="67">
        <f t="shared" ref="F33:I33" si="13">F34</f>
        <v>22950</v>
      </c>
      <c r="G33" s="67">
        <f t="shared" si="13"/>
        <v>24000</v>
      </c>
      <c r="H33" s="67">
        <f t="shared" si="13"/>
        <v>24055.5</v>
      </c>
      <c r="I33" s="67">
        <f t="shared" si="13"/>
        <v>24416.329999999998</v>
      </c>
    </row>
    <row r="34" spans="1:9" x14ac:dyDescent="0.25">
      <c r="A34" s="123">
        <v>32</v>
      </c>
      <c r="B34" s="124"/>
      <c r="C34" s="125"/>
      <c r="D34" s="86" t="s">
        <v>21</v>
      </c>
      <c r="E34" s="67">
        <v>17913.96</v>
      </c>
      <c r="F34" s="67">
        <f>20000+150+2800</f>
        <v>22950</v>
      </c>
      <c r="G34" s="67">
        <f>500+23000+200+300</f>
        <v>24000</v>
      </c>
      <c r="H34" s="67">
        <f>507.5+23345+203</f>
        <v>24055.5</v>
      </c>
      <c r="I34" s="67">
        <f>515.11+23695.17+206.05</f>
        <v>24416.329999999998</v>
      </c>
    </row>
    <row r="35" spans="1:9" ht="25.5" x14ac:dyDescent="0.25">
      <c r="A35" s="120">
        <v>4</v>
      </c>
      <c r="B35" s="121"/>
      <c r="C35" s="122"/>
      <c r="D35" s="86" t="s">
        <v>12</v>
      </c>
      <c r="E35" s="67">
        <f>E36</f>
        <v>794.81</v>
      </c>
      <c r="F35" s="67">
        <f t="shared" ref="F35:I35" si="14">F36</f>
        <v>2000</v>
      </c>
      <c r="G35" s="67">
        <f t="shared" si="14"/>
        <v>2000</v>
      </c>
      <c r="H35" s="67">
        <f t="shared" si="14"/>
        <v>2030</v>
      </c>
      <c r="I35" s="67">
        <f t="shared" si="14"/>
        <v>2060.46</v>
      </c>
    </row>
    <row r="36" spans="1:9" ht="25.5" x14ac:dyDescent="0.25">
      <c r="A36" s="123">
        <v>42</v>
      </c>
      <c r="B36" s="124"/>
      <c r="C36" s="125"/>
      <c r="D36" s="86" t="s">
        <v>28</v>
      </c>
      <c r="E36" s="67">
        <v>794.81</v>
      </c>
      <c r="F36" s="67">
        <v>2000</v>
      </c>
      <c r="G36" s="67">
        <v>2000</v>
      </c>
      <c r="H36" s="67">
        <f>2*1015</f>
        <v>2030</v>
      </c>
      <c r="I36" s="67">
        <f>2*1030.23</f>
        <v>2060.46</v>
      </c>
    </row>
    <row r="37" spans="1:9" x14ac:dyDescent="0.25">
      <c r="A37" s="117" t="s">
        <v>105</v>
      </c>
      <c r="B37" s="118"/>
      <c r="C37" s="119"/>
      <c r="D37" s="85" t="s">
        <v>106</v>
      </c>
      <c r="E37" s="65">
        <f>E38</f>
        <v>0</v>
      </c>
      <c r="F37" s="65">
        <f t="shared" ref="F37:I37" si="15">F38</f>
        <v>2000</v>
      </c>
      <c r="G37" s="65">
        <f t="shared" si="15"/>
        <v>1000</v>
      </c>
      <c r="H37" s="65">
        <f t="shared" si="15"/>
        <v>1015</v>
      </c>
      <c r="I37" s="65">
        <f t="shared" si="15"/>
        <v>1030.23</v>
      </c>
    </row>
    <row r="38" spans="1:9" ht="25.5" x14ac:dyDescent="0.25">
      <c r="A38" s="120">
        <v>4</v>
      </c>
      <c r="B38" s="121"/>
      <c r="C38" s="122"/>
      <c r="D38" s="86" t="s">
        <v>12</v>
      </c>
      <c r="E38" s="67">
        <f>E39</f>
        <v>0</v>
      </c>
      <c r="F38" s="67">
        <f t="shared" ref="F38:I38" si="16">F39</f>
        <v>2000</v>
      </c>
      <c r="G38" s="67">
        <f t="shared" si="16"/>
        <v>1000</v>
      </c>
      <c r="H38" s="67">
        <f t="shared" si="16"/>
        <v>1015</v>
      </c>
      <c r="I38" s="67">
        <f t="shared" si="16"/>
        <v>1030.23</v>
      </c>
    </row>
    <row r="39" spans="1:9" ht="25.5" x14ac:dyDescent="0.25">
      <c r="A39" s="123">
        <v>42</v>
      </c>
      <c r="B39" s="124"/>
      <c r="C39" s="125"/>
      <c r="D39" s="86" t="s">
        <v>28</v>
      </c>
      <c r="E39" s="67"/>
      <c r="F39" s="67">
        <v>2000</v>
      </c>
      <c r="G39" s="67">
        <v>1000</v>
      </c>
      <c r="H39" s="67">
        <v>1015</v>
      </c>
      <c r="I39" s="67">
        <v>1030.23</v>
      </c>
    </row>
    <row r="40" spans="1:9" x14ac:dyDescent="0.25">
      <c r="A40" s="117" t="s">
        <v>107</v>
      </c>
      <c r="B40" s="118"/>
      <c r="C40" s="119"/>
      <c r="D40" s="85" t="s">
        <v>108</v>
      </c>
      <c r="E40" s="65">
        <f>E41+E43</f>
        <v>9574.99</v>
      </c>
      <c r="F40" s="65">
        <f>F41+F43</f>
        <v>48676.31</v>
      </c>
      <c r="G40" s="65">
        <f>G41+G43</f>
        <v>25000</v>
      </c>
      <c r="H40" s="65">
        <f>H41+H43</f>
        <v>0</v>
      </c>
      <c r="I40" s="65">
        <f>I41+I43</f>
        <v>0</v>
      </c>
    </row>
    <row r="41" spans="1:9" x14ac:dyDescent="0.25">
      <c r="A41" s="120">
        <v>3</v>
      </c>
      <c r="B41" s="121"/>
      <c r="C41" s="122"/>
      <c r="D41" s="86" t="s">
        <v>10</v>
      </c>
      <c r="E41" s="67">
        <f>E42</f>
        <v>2754.53</v>
      </c>
      <c r="F41" s="67">
        <f t="shared" ref="F41:I41" si="17">F42</f>
        <v>27676.31</v>
      </c>
      <c r="G41" s="67">
        <f t="shared" si="17"/>
        <v>17500</v>
      </c>
      <c r="H41" s="67">
        <f t="shared" si="17"/>
        <v>0</v>
      </c>
      <c r="I41" s="67">
        <f t="shared" si="17"/>
        <v>0</v>
      </c>
    </row>
    <row r="42" spans="1:9" x14ac:dyDescent="0.25">
      <c r="A42" s="123">
        <v>32</v>
      </c>
      <c r="B42" s="124"/>
      <c r="C42" s="125"/>
      <c r="D42" s="86" t="s">
        <v>21</v>
      </c>
      <c r="E42" s="67">
        <v>2754.53</v>
      </c>
      <c r="F42" s="67">
        <f>2000+2000+10000+3000+6000+4676.31</f>
        <v>27676.31</v>
      </c>
      <c r="G42" s="67">
        <f>2000+3000+4300+3000+4000+200+1000</f>
        <v>17500</v>
      </c>
      <c r="H42" s="67"/>
      <c r="I42" s="67"/>
    </row>
    <row r="43" spans="1:9" ht="25.5" x14ac:dyDescent="0.25">
      <c r="A43" s="120">
        <v>4</v>
      </c>
      <c r="B43" s="121"/>
      <c r="C43" s="122"/>
      <c r="D43" s="86" t="s">
        <v>12</v>
      </c>
      <c r="E43" s="67">
        <f>E44</f>
        <v>6820.46</v>
      </c>
      <c r="F43" s="67">
        <f t="shared" ref="F43:I43" si="18">F44</f>
        <v>21000</v>
      </c>
      <c r="G43" s="67">
        <f t="shared" si="18"/>
        <v>7500</v>
      </c>
      <c r="H43" s="67">
        <f t="shared" si="18"/>
        <v>0</v>
      </c>
      <c r="I43" s="67">
        <f t="shared" si="18"/>
        <v>0</v>
      </c>
    </row>
    <row r="44" spans="1:9" ht="25.5" x14ac:dyDescent="0.25">
      <c r="A44" s="123">
        <v>42</v>
      </c>
      <c r="B44" s="124"/>
      <c r="C44" s="125"/>
      <c r="D44" s="86" t="s">
        <v>28</v>
      </c>
      <c r="E44" s="67">
        <v>6820.46</v>
      </c>
      <c r="F44" s="67">
        <f>6000+5000+10000</f>
        <v>21000</v>
      </c>
      <c r="G44" s="67">
        <f>5000+2500</f>
        <v>7500</v>
      </c>
      <c r="H44" s="67"/>
      <c r="I44" s="67"/>
    </row>
    <row r="45" spans="1:9" x14ac:dyDescent="0.25">
      <c r="A45" s="114" t="s">
        <v>109</v>
      </c>
      <c r="B45" s="115"/>
      <c r="C45" s="116"/>
      <c r="D45" s="84" t="s">
        <v>110</v>
      </c>
      <c r="E45" s="63">
        <f>E46</f>
        <v>1194.5899999999999</v>
      </c>
      <c r="F45" s="63">
        <f t="shared" ref="F45:I47" si="19">F46</f>
        <v>0</v>
      </c>
      <c r="G45" s="63">
        <f t="shared" si="19"/>
        <v>0</v>
      </c>
      <c r="H45" s="63">
        <f t="shared" si="19"/>
        <v>0</v>
      </c>
      <c r="I45" s="63">
        <f t="shared" si="19"/>
        <v>0</v>
      </c>
    </row>
    <row r="46" spans="1:9" x14ac:dyDescent="0.25">
      <c r="A46" s="117" t="s">
        <v>97</v>
      </c>
      <c r="B46" s="118"/>
      <c r="C46" s="119"/>
      <c r="D46" s="85" t="s">
        <v>98</v>
      </c>
      <c r="E46" s="65">
        <f>E47</f>
        <v>1194.5899999999999</v>
      </c>
      <c r="F46" s="65">
        <f t="shared" si="19"/>
        <v>0</v>
      </c>
      <c r="G46" s="65">
        <f t="shared" si="19"/>
        <v>0</v>
      </c>
      <c r="H46" s="65">
        <f t="shared" si="19"/>
        <v>0</v>
      </c>
      <c r="I46" s="65">
        <f t="shared" si="19"/>
        <v>0</v>
      </c>
    </row>
    <row r="47" spans="1:9" x14ac:dyDescent="0.25">
      <c r="A47" s="120">
        <v>3</v>
      </c>
      <c r="B47" s="121"/>
      <c r="C47" s="122"/>
      <c r="D47" s="86" t="s">
        <v>10</v>
      </c>
      <c r="E47" s="67">
        <f>E48</f>
        <v>1194.5899999999999</v>
      </c>
      <c r="F47" s="67">
        <f t="shared" si="19"/>
        <v>0</v>
      </c>
      <c r="G47" s="67">
        <f t="shared" si="19"/>
        <v>0</v>
      </c>
      <c r="H47" s="67">
        <f t="shared" si="19"/>
        <v>0</v>
      </c>
      <c r="I47" s="67">
        <f t="shared" si="19"/>
        <v>0</v>
      </c>
    </row>
    <row r="48" spans="1:9" x14ac:dyDescent="0.25">
      <c r="A48" s="123">
        <v>32</v>
      </c>
      <c r="B48" s="124"/>
      <c r="C48" s="125"/>
      <c r="D48" s="86" t="s">
        <v>21</v>
      </c>
      <c r="E48" s="67">
        <v>1194.5899999999999</v>
      </c>
      <c r="F48" s="67"/>
      <c r="G48" s="67"/>
      <c r="H48" s="67"/>
      <c r="I48" s="67"/>
    </row>
    <row r="49" spans="1:9" x14ac:dyDescent="0.25">
      <c r="A49" s="114" t="s">
        <v>111</v>
      </c>
      <c r="B49" s="115"/>
      <c r="C49" s="116"/>
      <c r="D49" s="84" t="s">
        <v>112</v>
      </c>
      <c r="E49" s="63">
        <f>E50</f>
        <v>730.02</v>
      </c>
      <c r="F49" s="63">
        <f t="shared" ref="F49:I51" si="20">F50</f>
        <v>0</v>
      </c>
      <c r="G49" s="63">
        <f t="shared" si="20"/>
        <v>0</v>
      </c>
      <c r="H49" s="63">
        <f t="shared" si="20"/>
        <v>0</v>
      </c>
      <c r="I49" s="63">
        <f t="shared" si="20"/>
        <v>0</v>
      </c>
    </row>
    <row r="50" spans="1:9" x14ac:dyDescent="0.25">
      <c r="A50" s="117" t="s">
        <v>97</v>
      </c>
      <c r="B50" s="118"/>
      <c r="C50" s="119"/>
      <c r="D50" s="85" t="s">
        <v>98</v>
      </c>
      <c r="E50" s="65">
        <f>E51</f>
        <v>730.02</v>
      </c>
      <c r="F50" s="65">
        <f t="shared" si="20"/>
        <v>0</v>
      </c>
      <c r="G50" s="65">
        <f t="shared" si="20"/>
        <v>0</v>
      </c>
      <c r="H50" s="65">
        <f t="shared" si="20"/>
        <v>0</v>
      </c>
      <c r="I50" s="65">
        <f t="shared" si="20"/>
        <v>0</v>
      </c>
    </row>
    <row r="51" spans="1:9" x14ac:dyDescent="0.25">
      <c r="A51" s="120">
        <v>3</v>
      </c>
      <c r="B51" s="121"/>
      <c r="C51" s="122"/>
      <c r="D51" s="86" t="s">
        <v>10</v>
      </c>
      <c r="E51" s="67">
        <f>E52</f>
        <v>730.02</v>
      </c>
      <c r="F51" s="67">
        <f t="shared" si="20"/>
        <v>0</v>
      </c>
      <c r="G51" s="67">
        <f t="shared" si="20"/>
        <v>0</v>
      </c>
      <c r="H51" s="67">
        <f t="shared" si="20"/>
        <v>0</v>
      </c>
      <c r="I51" s="67">
        <f t="shared" si="20"/>
        <v>0</v>
      </c>
    </row>
    <row r="52" spans="1:9" x14ac:dyDescent="0.25">
      <c r="A52" s="123">
        <v>32</v>
      </c>
      <c r="B52" s="124"/>
      <c r="C52" s="125"/>
      <c r="D52" s="86" t="s">
        <v>21</v>
      </c>
      <c r="E52" s="67">
        <v>730.02</v>
      </c>
      <c r="F52" s="67"/>
      <c r="G52" s="67"/>
      <c r="H52" s="67"/>
      <c r="I52" s="67"/>
    </row>
    <row r="53" spans="1:9" ht="25.5" x14ac:dyDescent="0.25">
      <c r="A53" s="114" t="s">
        <v>113</v>
      </c>
      <c r="B53" s="115"/>
      <c r="C53" s="116"/>
      <c r="D53" s="84" t="s">
        <v>114</v>
      </c>
      <c r="E53" s="63">
        <f>E54</f>
        <v>1426.5</v>
      </c>
      <c r="F53" s="63">
        <f t="shared" ref="F53:I55" si="21">F54</f>
        <v>0</v>
      </c>
      <c r="G53" s="63">
        <f t="shared" si="21"/>
        <v>0</v>
      </c>
      <c r="H53" s="63">
        <f t="shared" si="21"/>
        <v>0</v>
      </c>
      <c r="I53" s="63">
        <f t="shared" si="21"/>
        <v>0</v>
      </c>
    </row>
    <row r="54" spans="1:9" x14ac:dyDescent="0.25">
      <c r="A54" s="117" t="s">
        <v>91</v>
      </c>
      <c r="B54" s="118"/>
      <c r="C54" s="119"/>
      <c r="D54" s="85" t="s">
        <v>92</v>
      </c>
      <c r="E54" s="65">
        <f>E55</f>
        <v>1426.5</v>
      </c>
      <c r="F54" s="65">
        <f t="shared" si="21"/>
        <v>0</v>
      </c>
      <c r="G54" s="65">
        <f t="shared" si="21"/>
        <v>0</v>
      </c>
      <c r="H54" s="65">
        <f t="shared" si="21"/>
        <v>0</v>
      </c>
      <c r="I54" s="65">
        <f t="shared" si="21"/>
        <v>0</v>
      </c>
    </row>
    <row r="55" spans="1:9" x14ac:dyDescent="0.25">
      <c r="A55" s="120">
        <v>3</v>
      </c>
      <c r="B55" s="121"/>
      <c r="C55" s="122"/>
      <c r="D55" s="86" t="s">
        <v>10</v>
      </c>
      <c r="E55" s="67">
        <f>E56</f>
        <v>1426.5</v>
      </c>
      <c r="F55" s="67">
        <f t="shared" si="21"/>
        <v>0</v>
      </c>
      <c r="G55" s="67">
        <f t="shared" si="21"/>
        <v>0</v>
      </c>
      <c r="H55" s="67">
        <f t="shared" si="21"/>
        <v>0</v>
      </c>
      <c r="I55" s="67">
        <f t="shared" si="21"/>
        <v>0</v>
      </c>
    </row>
    <row r="56" spans="1:9" x14ac:dyDescent="0.25">
      <c r="A56" s="123">
        <v>38</v>
      </c>
      <c r="B56" s="124"/>
      <c r="C56" s="125"/>
      <c r="D56" s="86" t="s">
        <v>68</v>
      </c>
      <c r="E56" s="67">
        <v>1426.5</v>
      </c>
      <c r="F56" s="67"/>
      <c r="G56" s="67"/>
      <c r="H56" s="67"/>
      <c r="I56" s="67"/>
    </row>
    <row r="57" spans="1:9" ht="25.5" x14ac:dyDescent="0.25">
      <c r="A57" s="114" t="s">
        <v>141</v>
      </c>
      <c r="B57" s="115"/>
      <c r="C57" s="116"/>
      <c r="D57" s="84" t="s">
        <v>142</v>
      </c>
      <c r="E57" s="63">
        <f>E58</f>
        <v>2000</v>
      </c>
      <c r="F57" s="63">
        <f t="shared" ref="F57:I59" si="22">F58</f>
        <v>0</v>
      </c>
      <c r="G57" s="63">
        <f t="shared" si="22"/>
        <v>0</v>
      </c>
      <c r="H57" s="63">
        <f>H58</f>
        <v>0</v>
      </c>
      <c r="I57" s="63">
        <f t="shared" si="22"/>
        <v>0</v>
      </c>
    </row>
    <row r="58" spans="1:9" ht="15" customHeight="1" x14ac:dyDescent="0.25">
      <c r="A58" s="117" t="s">
        <v>97</v>
      </c>
      <c r="B58" s="118"/>
      <c r="C58" s="119"/>
      <c r="D58" s="85" t="s">
        <v>98</v>
      </c>
      <c r="E58" s="65">
        <f>E59</f>
        <v>2000</v>
      </c>
      <c r="F58" s="65">
        <f t="shared" si="22"/>
        <v>0</v>
      </c>
      <c r="G58" s="65">
        <f t="shared" si="22"/>
        <v>0</v>
      </c>
      <c r="H58" s="65">
        <f t="shared" ref="H58:H59" si="23">H59</f>
        <v>0</v>
      </c>
      <c r="I58" s="65">
        <f t="shared" si="22"/>
        <v>0</v>
      </c>
    </row>
    <row r="59" spans="1:9" x14ac:dyDescent="0.25">
      <c r="A59" s="120">
        <v>3</v>
      </c>
      <c r="B59" s="121"/>
      <c r="C59" s="122"/>
      <c r="D59" s="86" t="s">
        <v>10</v>
      </c>
      <c r="E59" s="67">
        <f>E60</f>
        <v>2000</v>
      </c>
      <c r="F59" s="67">
        <f t="shared" si="22"/>
        <v>0</v>
      </c>
      <c r="G59" s="67">
        <f t="shared" si="22"/>
        <v>0</v>
      </c>
      <c r="H59" s="67">
        <f t="shared" si="23"/>
        <v>0</v>
      </c>
      <c r="I59" s="67">
        <f t="shared" si="22"/>
        <v>0</v>
      </c>
    </row>
    <row r="60" spans="1:9" x14ac:dyDescent="0.25">
      <c r="A60" s="123">
        <v>32</v>
      </c>
      <c r="B60" s="124"/>
      <c r="C60" s="125"/>
      <c r="D60" s="86" t="s">
        <v>21</v>
      </c>
      <c r="E60" s="67">
        <v>2000</v>
      </c>
      <c r="F60" s="67"/>
      <c r="G60" s="67"/>
      <c r="H60" s="67"/>
      <c r="I60" s="67"/>
    </row>
    <row r="61" spans="1:9" x14ac:dyDescent="0.25">
      <c r="A61" s="126" t="s">
        <v>115</v>
      </c>
      <c r="B61" s="127"/>
      <c r="C61" s="128"/>
      <c r="D61" s="88" t="s">
        <v>116</v>
      </c>
      <c r="E61" s="62">
        <f>E62</f>
        <v>16537.650000000001</v>
      </c>
      <c r="F61" s="62">
        <f t="shared" ref="F61:I63" si="24">F62</f>
        <v>0</v>
      </c>
      <c r="G61" s="62">
        <f t="shared" si="24"/>
        <v>0</v>
      </c>
      <c r="H61" s="62">
        <f t="shared" si="24"/>
        <v>0</v>
      </c>
      <c r="I61" s="62">
        <f t="shared" si="24"/>
        <v>0</v>
      </c>
    </row>
    <row r="62" spans="1:9" x14ac:dyDescent="0.25">
      <c r="A62" s="114" t="s">
        <v>117</v>
      </c>
      <c r="B62" s="115"/>
      <c r="C62" s="116"/>
      <c r="D62" s="84" t="s">
        <v>118</v>
      </c>
      <c r="E62" s="63">
        <f>E63</f>
        <v>16537.650000000001</v>
      </c>
      <c r="F62" s="63">
        <f t="shared" si="24"/>
        <v>0</v>
      </c>
      <c r="G62" s="63">
        <f t="shared" si="24"/>
        <v>0</v>
      </c>
      <c r="H62" s="63">
        <f t="shared" si="24"/>
        <v>0</v>
      </c>
      <c r="I62" s="63">
        <f t="shared" si="24"/>
        <v>0</v>
      </c>
    </row>
    <row r="63" spans="1:9" x14ac:dyDescent="0.25">
      <c r="A63" s="117" t="s">
        <v>97</v>
      </c>
      <c r="B63" s="118"/>
      <c r="C63" s="119"/>
      <c r="D63" s="85" t="s">
        <v>98</v>
      </c>
      <c r="E63" s="65">
        <f>E64</f>
        <v>16537.650000000001</v>
      </c>
      <c r="F63" s="65">
        <f t="shared" si="24"/>
        <v>0</v>
      </c>
      <c r="G63" s="65">
        <f t="shared" si="24"/>
        <v>0</v>
      </c>
      <c r="H63" s="65">
        <f t="shared" si="24"/>
        <v>0</v>
      </c>
      <c r="I63" s="65">
        <f t="shared" si="24"/>
        <v>0</v>
      </c>
    </row>
    <row r="64" spans="1:9" x14ac:dyDescent="0.25">
      <c r="A64" s="120">
        <v>3</v>
      </c>
      <c r="B64" s="121"/>
      <c r="C64" s="122"/>
      <c r="D64" s="86" t="s">
        <v>10</v>
      </c>
      <c r="E64" s="67">
        <f>E66+E65</f>
        <v>16537.650000000001</v>
      </c>
      <c r="F64" s="67">
        <f>F66+F65</f>
        <v>0</v>
      </c>
      <c r="G64" s="67">
        <f t="shared" ref="G64:I64" si="25">G66+G65</f>
        <v>0</v>
      </c>
      <c r="H64" s="67">
        <f t="shared" si="25"/>
        <v>0</v>
      </c>
      <c r="I64" s="67">
        <f t="shared" si="25"/>
        <v>0</v>
      </c>
    </row>
    <row r="65" spans="1:9" x14ac:dyDescent="0.25">
      <c r="A65" s="123">
        <v>31</v>
      </c>
      <c r="B65" s="124"/>
      <c r="C65" s="125"/>
      <c r="D65" s="86" t="s">
        <v>11</v>
      </c>
      <c r="E65" s="67">
        <v>15471.86</v>
      </c>
      <c r="F65" s="67"/>
      <c r="G65" s="67"/>
      <c r="H65" s="67"/>
      <c r="I65" s="67"/>
    </row>
    <row r="66" spans="1:9" x14ac:dyDescent="0.25">
      <c r="A66" s="123">
        <v>32</v>
      </c>
      <c r="B66" s="124"/>
      <c r="C66" s="125"/>
      <c r="D66" s="86" t="s">
        <v>21</v>
      </c>
      <c r="E66" s="67">
        <v>1065.79</v>
      </c>
      <c r="F66" s="67"/>
      <c r="G66" s="67"/>
      <c r="H66" s="67"/>
      <c r="I66" s="67"/>
    </row>
    <row r="67" spans="1:9" x14ac:dyDescent="0.25">
      <c r="A67" s="126" t="s">
        <v>119</v>
      </c>
      <c r="B67" s="127"/>
      <c r="C67" s="128"/>
      <c r="D67" s="88" t="s">
        <v>120</v>
      </c>
      <c r="E67" s="62">
        <f>E68</f>
        <v>11542.990000000002</v>
      </c>
      <c r="F67" s="62">
        <f t="shared" ref="F67:H67" si="26">F68</f>
        <v>0</v>
      </c>
      <c r="G67" s="62">
        <f t="shared" si="26"/>
        <v>0</v>
      </c>
      <c r="H67" s="62">
        <f t="shared" si="26"/>
        <v>0</v>
      </c>
      <c r="I67" s="62">
        <f t="shared" ref="I67" si="27">I68</f>
        <v>0</v>
      </c>
    </row>
    <row r="68" spans="1:9" ht="25.5" x14ac:dyDescent="0.25">
      <c r="A68" s="114" t="s">
        <v>121</v>
      </c>
      <c r="B68" s="115"/>
      <c r="C68" s="116"/>
      <c r="D68" s="84" t="s">
        <v>122</v>
      </c>
      <c r="E68" s="63">
        <f>E69+E73+E76+E79</f>
        <v>11542.990000000002</v>
      </c>
      <c r="F68" s="63">
        <f t="shared" ref="F68:I68" si="28">F69+F73+F76+F79</f>
        <v>0</v>
      </c>
      <c r="G68" s="63">
        <f t="shared" si="28"/>
        <v>0</v>
      </c>
      <c r="H68" s="63">
        <f t="shared" si="28"/>
        <v>0</v>
      </c>
      <c r="I68" s="63">
        <f t="shared" si="28"/>
        <v>0</v>
      </c>
    </row>
    <row r="69" spans="1:9" x14ac:dyDescent="0.25">
      <c r="A69" s="117" t="s">
        <v>97</v>
      </c>
      <c r="B69" s="118"/>
      <c r="C69" s="119"/>
      <c r="D69" s="85" t="s">
        <v>98</v>
      </c>
      <c r="E69" s="65">
        <f>E70</f>
        <v>4437.88</v>
      </c>
      <c r="F69" s="65">
        <f t="shared" ref="F69:I69" si="29">F70</f>
        <v>0</v>
      </c>
      <c r="G69" s="65">
        <f t="shared" si="29"/>
        <v>0</v>
      </c>
      <c r="H69" s="65">
        <f t="shared" si="29"/>
        <v>0</v>
      </c>
      <c r="I69" s="65">
        <f t="shared" si="29"/>
        <v>0</v>
      </c>
    </row>
    <row r="70" spans="1:9" x14ac:dyDescent="0.25">
      <c r="A70" s="120">
        <v>3</v>
      </c>
      <c r="B70" s="121"/>
      <c r="C70" s="122"/>
      <c r="D70" s="86" t="s">
        <v>10</v>
      </c>
      <c r="E70" s="67">
        <f>E72+E71</f>
        <v>4437.88</v>
      </c>
      <c r="F70" s="67">
        <f>F72+F71</f>
        <v>0</v>
      </c>
      <c r="G70" s="67">
        <f t="shared" ref="G70:I70" si="30">G72+G71</f>
        <v>0</v>
      </c>
      <c r="H70" s="67">
        <f t="shared" si="30"/>
        <v>0</v>
      </c>
      <c r="I70" s="67">
        <f t="shared" si="30"/>
        <v>0</v>
      </c>
    </row>
    <row r="71" spans="1:9" x14ac:dyDescent="0.25">
      <c r="A71" s="123">
        <v>31</v>
      </c>
      <c r="B71" s="124"/>
      <c r="C71" s="125"/>
      <c r="D71" s="86" t="s">
        <v>11</v>
      </c>
      <c r="E71" s="67">
        <f>2120.4+1300+595.39</f>
        <v>4015.79</v>
      </c>
      <c r="F71" s="67"/>
      <c r="G71" s="67"/>
      <c r="H71" s="67"/>
      <c r="I71" s="67"/>
    </row>
    <row r="72" spans="1:9" x14ac:dyDescent="0.25">
      <c r="A72" s="123">
        <v>32</v>
      </c>
      <c r="B72" s="124"/>
      <c r="C72" s="125"/>
      <c r="D72" s="86" t="s">
        <v>21</v>
      </c>
      <c r="E72" s="67">
        <v>422.09</v>
      </c>
      <c r="F72" s="67"/>
      <c r="G72" s="67"/>
      <c r="H72" s="67"/>
      <c r="I72" s="67"/>
    </row>
    <row r="73" spans="1:9" x14ac:dyDescent="0.25">
      <c r="A73" s="117" t="s">
        <v>87</v>
      </c>
      <c r="B73" s="118"/>
      <c r="C73" s="119"/>
      <c r="D73" s="13" t="s">
        <v>88</v>
      </c>
      <c r="E73" s="65">
        <f>E74</f>
        <v>2246.98</v>
      </c>
      <c r="F73" s="65">
        <f>F74</f>
        <v>0</v>
      </c>
      <c r="G73" s="65">
        <f t="shared" ref="G73:I74" si="31">G74</f>
        <v>0</v>
      </c>
      <c r="H73" s="65">
        <f t="shared" si="31"/>
        <v>0</v>
      </c>
      <c r="I73" s="65">
        <f t="shared" si="31"/>
        <v>0</v>
      </c>
    </row>
    <row r="74" spans="1:9" x14ac:dyDescent="0.25">
      <c r="A74" s="120">
        <v>3</v>
      </c>
      <c r="B74" s="121"/>
      <c r="C74" s="122"/>
      <c r="D74" s="86" t="s">
        <v>10</v>
      </c>
      <c r="E74" s="67">
        <f>E75</f>
        <v>2246.98</v>
      </c>
      <c r="F74" s="67">
        <f t="shared" ref="F74" si="32">F75</f>
        <v>0</v>
      </c>
      <c r="G74" s="67">
        <f t="shared" si="31"/>
        <v>0</v>
      </c>
      <c r="H74" s="67">
        <f t="shared" si="31"/>
        <v>0</v>
      </c>
      <c r="I74" s="67">
        <f t="shared" si="31"/>
        <v>0</v>
      </c>
    </row>
    <row r="75" spans="1:9" x14ac:dyDescent="0.25">
      <c r="A75" s="123">
        <v>31</v>
      </c>
      <c r="B75" s="124"/>
      <c r="C75" s="125"/>
      <c r="D75" s="86" t="s">
        <v>11</v>
      </c>
      <c r="E75" s="67">
        <f>1874.47+372.51</f>
        <v>2246.98</v>
      </c>
      <c r="F75" s="67"/>
      <c r="G75" s="67"/>
      <c r="H75" s="67"/>
      <c r="I75" s="67"/>
    </row>
    <row r="76" spans="1:9" x14ac:dyDescent="0.25">
      <c r="A76" s="117" t="s">
        <v>91</v>
      </c>
      <c r="B76" s="118"/>
      <c r="C76" s="119"/>
      <c r="D76" s="85" t="s">
        <v>92</v>
      </c>
      <c r="E76" s="65">
        <f>E77</f>
        <v>423.04</v>
      </c>
      <c r="F76" s="65">
        <f t="shared" ref="F76:I77" si="33">F77</f>
        <v>0</v>
      </c>
      <c r="G76" s="65">
        <f t="shared" si="33"/>
        <v>0</v>
      </c>
      <c r="H76" s="65">
        <f t="shared" si="33"/>
        <v>0</v>
      </c>
      <c r="I76" s="65">
        <f t="shared" si="33"/>
        <v>0</v>
      </c>
    </row>
    <row r="77" spans="1:9" x14ac:dyDescent="0.25">
      <c r="A77" s="120">
        <v>3</v>
      </c>
      <c r="B77" s="121"/>
      <c r="C77" s="122"/>
      <c r="D77" s="86" t="s">
        <v>10</v>
      </c>
      <c r="E77" s="67">
        <f>E78</f>
        <v>423.04</v>
      </c>
      <c r="F77" s="67">
        <f t="shared" si="33"/>
        <v>0</v>
      </c>
      <c r="G77" s="67">
        <f t="shared" si="33"/>
        <v>0</v>
      </c>
      <c r="H77" s="67">
        <f t="shared" si="33"/>
        <v>0</v>
      </c>
      <c r="I77" s="67">
        <f t="shared" si="33"/>
        <v>0</v>
      </c>
    </row>
    <row r="78" spans="1:9" x14ac:dyDescent="0.25">
      <c r="A78" s="123">
        <v>31</v>
      </c>
      <c r="B78" s="124"/>
      <c r="C78" s="125"/>
      <c r="D78" s="86" t="s">
        <v>11</v>
      </c>
      <c r="E78" s="67">
        <f>423.04</f>
        <v>423.04</v>
      </c>
      <c r="F78" s="67"/>
      <c r="G78" s="67"/>
      <c r="H78" s="67"/>
      <c r="I78" s="67"/>
    </row>
    <row r="79" spans="1:9" x14ac:dyDescent="0.25">
      <c r="A79" s="117" t="s">
        <v>123</v>
      </c>
      <c r="B79" s="118"/>
      <c r="C79" s="119"/>
      <c r="D79" s="85" t="s">
        <v>124</v>
      </c>
      <c r="E79" s="65">
        <f>E80</f>
        <v>4435.09</v>
      </c>
      <c r="F79" s="65">
        <f>F80</f>
        <v>0</v>
      </c>
      <c r="G79" s="65">
        <f t="shared" ref="G79:I80" si="34">G80</f>
        <v>0</v>
      </c>
      <c r="H79" s="65">
        <f t="shared" si="34"/>
        <v>0</v>
      </c>
      <c r="I79" s="65">
        <f t="shared" si="34"/>
        <v>0</v>
      </c>
    </row>
    <row r="80" spans="1:9" x14ac:dyDescent="0.25">
      <c r="A80" s="120">
        <v>3</v>
      </c>
      <c r="B80" s="121"/>
      <c r="C80" s="122"/>
      <c r="D80" s="86" t="s">
        <v>10</v>
      </c>
      <c r="E80" s="67">
        <f>E81</f>
        <v>4435.09</v>
      </c>
      <c r="F80" s="67">
        <f t="shared" ref="F80" si="35">F81</f>
        <v>0</v>
      </c>
      <c r="G80" s="67">
        <f t="shared" si="34"/>
        <v>0</v>
      </c>
      <c r="H80" s="67">
        <f t="shared" si="34"/>
        <v>0</v>
      </c>
      <c r="I80" s="67">
        <f t="shared" si="34"/>
        <v>0</v>
      </c>
    </row>
    <row r="81" spans="1:9" x14ac:dyDescent="0.25">
      <c r="A81" s="123">
        <v>31</v>
      </c>
      <c r="B81" s="124"/>
      <c r="C81" s="125"/>
      <c r="D81" s="86" t="s">
        <v>11</v>
      </c>
      <c r="E81" s="67">
        <f>4435.09</f>
        <v>4435.09</v>
      </c>
      <c r="F81" s="67"/>
      <c r="G81" s="67"/>
      <c r="H81" s="67"/>
      <c r="I81" s="67"/>
    </row>
  </sheetData>
  <mergeCells count="79">
    <mergeCell ref="A9:C9"/>
    <mergeCell ref="A10:C10"/>
    <mergeCell ref="A11:C11"/>
    <mergeCell ref="A12:C12"/>
    <mergeCell ref="A1:I1"/>
    <mergeCell ref="A3:I3"/>
    <mergeCell ref="A5:C5"/>
    <mergeCell ref="A6:C6"/>
    <mergeCell ref="A7:C7"/>
    <mergeCell ref="A8:C8"/>
    <mergeCell ref="A27:C27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13:C13"/>
    <mergeCell ref="A14:C14"/>
    <mergeCell ref="A15:C15"/>
    <mergeCell ref="A34:C34"/>
    <mergeCell ref="A35:C35"/>
    <mergeCell ref="A36:C36"/>
    <mergeCell ref="A28:C28"/>
    <mergeCell ref="A29:C29"/>
    <mergeCell ref="A30:C30"/>
    <mergeCell ref="A31:C31"/>
    <mergeCell ref="A32:C32"/>
    <mergeCell ref="A33:C33"/>
    <mergeCell ref="A49:C49"/>
    <mergeCell ref="A50:C50"/>
    <mergeCell ref="A43:C43"/>
    <mergeCell ref="A44:C44"/>
    <mergeCell ref="A37:C37"/>
    <mergeCell ref="A40:C40"/>
    <mergeCell ref="A41:C41"/>
    <mergeCell ref="A42:C42"/>
    <mergeCell ref="A73:C73"/>
    <mergeCell ref="A67:C67"/>
    <mergeCell ref="A61:C61"/>
    <mergeCell ref="A62:C62"/>
    <mergeCell ref="A63:C63"/>
    <mergeCell ref="A64:C64"/>
    <mergeCell ref="A65:C65"/>
    <mergeCell ref="A66:C66"/>
    <mergeCell ref="A68:C68"/>
    <mergeCell ref="A69:C69"/>
    <mergeCell ref="A70:C70"/>
    <mergeCell ref="A71:C71"/>
    <mergeCell ref="A72:C72"/>
    <mergeCell ref="A79:C79"/>
    <mergeCell ref="A80:C80"/>
    <mergeCell ref="A81:C81"/>
    <mergeCell ref="A74:C74"/>
    <mergeCell ref="A75:C75"/>
    <mergeCell ref="A76:C76"/>
    <mergeCell ref="A77:C77"/>
    <mergeCell ref="A78:C78"/>
    <mergeCell ref="A57:C57"/>
    <mergeCell ref="A58:C58"/>
    <mergeCell ref="A59:C59"/>
    <mergeCell ref="A60:C60"/>
    <mergeCell ref="A38:C38"/>
    <mergeCell ref="A39:C39"/>
    <mergeCell ref="A51:C51"/>
    <mergeCell ref="A52:C52"/>
    <mergeCell ref="A53:C53"/>
    <mergeCell ref="A54:C54"/>
    <mergeCell ref="A55:C55"/>
    <mergeCell ref="A56:C56"/>
    <mergeCell ref="A45:C45"/>
    <mergeCell ref="A46:C46"/>
    <mergeCell ref="A47:C47"/>
    <mergeCell ref="A48:C48"/>
  </mergeCells>
  <pageMargins left="0.70866141732283472" right="0.70866141732283472" top="0.74803149606299213" bottom="0.74803149606299213" header="0.31496062992125984" footer="0.31496062992125984"/>
  <pageSetup paperSize="9" scale="48" fitToHeight="0" orientation="portrait" verticalDpi="300" r:id="rId1"/>
  <ignoredErrors>
    <ignoredError sqref="F25 E27 E30 E38 E43 E45:E47 F49:F51 F53:F55 F27 F29:F30 E35 F45:F47 F61:F63 F26:I26 E68:E80 F79 F73 F69:F70 F68:I68 F71:I72 G69:I70 F74:I78 G73:I73 F80:I80 G79:I79 G44 F44 H44:I44 G43:I43 F42:I42 F43 H36:I36 F34:I35 F37:I41 F36:G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Racunovodja</cp:lastModifiedBy>
  <cp:lastPrinted>2025-10-27T09:15:25Z</cp:lastPrinted>
  <dcterms:created xsi:type="dcterms:W3CDTF">2022-08-12T12:51:27Z</dcterms:created>
  <dcterms:modified xsi:type="dcterms:W3CDTF">2025-10-27T09:15:27Z</dcterms:modified>
</cp:coreProperties>
</file>