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ja\Desktop\Poslovanje\Fin. izvještaji, izvršenje, rebalans, trogodišnji planovi, plan nabave\Izvršenje plana\Godišnji\2025\"/>
    </mc:Choice>
  </mc:AlternateContent>
  <bookViews>
    <workbookView xWindow="0" yWindow="0" windowWidth="28800" windowHeight="12210" tabRatio="908"/>
  </bookViews>
  <sheets>
    <sheet name="SAŽETAK" sheetId="1" r:id="rId1"/>
    <sheet name="Račun prihoda i rashoda" sheetId="3" r:id="rId2"/>
    <sheet name="Rashodi i prihodi prema izvoru" sheetId="4" r:id="rId3"/>
    <sheet name="Rashodi prema funkcijskoj k " sheetId="5" r:id="rId4"/>
    <sheet name="Račun financiranja" sheetId="11" r:id="rId5"/>
    <sheet name="Račun financiranja po izvorima" sheetId="12" r:id="rId6"/>
    <sheet name="Programska klasifikacija" sheetId="2" r:id="rId7"/>
    <sheet name="Posebni izvještaj-EU fondovi" sheetId="10" r:id="rId8"/>
    <sheet name="Stanje potraživanja, obveza" sheetId="9" r:id="rId9"/>
  </sheets>
  <definedNames>
    <definedName name="_xlnm.Print_Area" localSheetId="6">'Programska klasifikacija'!$A$1:$K$133</definedName>
    <definedName name="_xlnm.Print_Area" localSheetId="1">'Račun prihoda i rashoda'!$A$1:$Q$109</definedName>
  </definedNames>
  <calcPr calcId="162913"/>
  <customWorkbookViews>
    <customWorkbookView name="Racunovodja - osobni prikaz" guid="{005C429F-8448-44DF-83AD-8A930973E873}" mergeInterval="0" personalView="1" maximized="1" xWindow="-8" yWindow="-8" windowWidth="1936" windowHeight="1048" activeSheetId="3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1" i="2" l="1"/>
  <c r="G60" i="2" s="1"/>
  <c r="G20" i="2" s="1"/>
  <c r="I111" i="2"/>
  <c r="G15" i="2"/>
  <c r="G119" i="2"/>
  <c r="G61" i="2"/>
  <c r="G21" i="2"/>
  <c r="G22" i="2"/>
  <c r="I47" i="4"/>
  <c r="E47" i="4"/>
  <c r="E27" i="4"/>
  <c r="G47" i="4"/>
  <c r="G17" i="2"/>
  <c r="G14" i="2"/>
  <c r="K14" i="2" s="1"/>
  <c r="L13" i="3"/>
  <c r="K15" i="2" l="1"/>
  <c r="J32" i="3"/>
  <c r="P33" i="3" l="1"/>
  <c r="L18" i="1"/>
  <c r="K18" i="1"/>
  <c r="K16" i="5" l="1"/>
  <c r="I15" i="4"/>
  <c r="I14" i="4"/>
  <c r="I21" i="4"/>
  <c r="I23" i="4"/>
  <c r="I45" i="4"/>
  <c r="I43" i="4"/>
  <c r="I42" i="4"/>
  <c r="I41" i="4"/>
  <c r="I38" i="4"/>
  <c r="I36" i="4"/>
  <c r="I35" i="4"/>
  <c r="I33" i="4" s="1"/>
  <c r="I34" i="4"/>
  <c r="G33" i="4"/>
  <c r="E33" i="4"/>
  <c r="G13" i="4"/>
  <c r="I130" i="2"/>
  <c r="I125" i="2"/>
  <c r="I132" i="2"/>
  <c r="I81" i="2"/>
  <c r="I93" i="2"/>
  <c r="I19" i="2"/>
  <c r="I98" i="2"/>
  <c r="I13" i="4" l="1"/>
  <c r="I32" i="12"/>
  <c r="G32" i="12"/>
  <c r="E32" i="12"/>
  <c r="I30" i="12"/>
  <c r="L30" i="12" s="1"/>
  <c r="G30" i="12"/>
  <c r="E30" i="12"/>
  <c r="I27" i="12"/>
  <c r="I35" i="12" s="1"/>
  <c r="G27" i="12"/>
  <c r="G35" i="12" s="1"/>
  <c r="E27" i="12"/>
  <c r="E35" i="12" s="1"/>
  <c r="G18" i="12"/>
  <c r="I18" i="12"/>
  <c r="E18" i="12"/>
  <c r="L14" i="12"/>
  <c r="L15" i="12"/>
  <c r="K14" i="12"/>
  <c r="K15" i="12"/>
  <c r="G13" i="12"/>
  <c r="I13" i="12"/>
  <c r="I21" i="12" s="1"/>
  <c r="E13" i="12"/>
  <c r="E21" i="12" s="1"/>
  <c r="L29" i="12"/>
  <c r="K29" i="12"/>
  <c r="L28" i="12"/>
  <c r="K28" i="12"/>
  <c r="L19" i="12"/>
  <c r="K19" i="12"/>
  <c r="L17" i="12"/>
  <c r="K17" i="12"/>
  <c r="I16" i="12"/>
  <c r="G16" i="12"/>
  <c r="E16" i="12"/>
  <c r="O12" i="11"/>
  <c r="O14" i="11"/>
  <c r="O15" i="11"/>
  <c r="O16" i="11"/>
  <c r="O18" i="11"/>
  <c r="O19" i="11"/>
  <c r="O13" i="11"/>
  <c r="N14" i="11"/>
  <c r="N15" i="11"/>
  <c r="N16" i="11"/>
  <c r="N18" i="11"/>
  <c r="N19" i="11"/>
  <c r="N13" i="11"/>
  <c r="N12" i="11"/>
  <c r="G21" i="12" l="1"/>
  <c r="L13" i="12"/>
  <c r="K30" i="12"/>
  <c r="K32" i="12"/>
  <c r="L32" i="12"/>
  <c r="K31" i="12"/>
  <c r="K33" i="12"/>
  <c r="L31" i="12"/>
  <c r="L18" i="12"/>
  <c r="L33" i="12"/>
  <c r="K18" i="12"/>
  <c r="L16" i="12"/>
  <c r="K16" i="12"/>
  <c r="K13" i="12"/>
  <c r="K27" i="12"/>
  <c r="L27" i="12"/>
  <c r="K14" i="5"/>
  <c r="N51" i="3"/>
  <c r="N49" i="3" s="1"/>
  <c r="N48" i="3" s="1"/>
  <c r="K35" i="12" l="1"/>
  <c r="L21" i="12"/>
  <c r="L35" i="12"/>
  <c r="K21" i="12"/>
  <c r="L34" i="1"/>
  <c r="G23" i="1"/>
  <c r="G22" i="1" s="1"/>
  <c r="G18" i="1"/>
  <c r="G85" i="2" l="1"/>
  <c r="I89" i="2"/>
  <c r="I88" i="2" s="1"/>
  <c r="I92" i="2"/>
  <c r="I71" i="2"/>
  <c r="I50" i="2"/>
  <c r="G48" i="2"/>
  <c r="K49" i="2"/>
  <c r="G45" i="4"/>
  <c r="G42" i="4"/>
  <c r="G38" i="4"/>
  <c r="G36" i="4"/>
  <c r="L46" i="4"/>
  <c r="K46" i="4"/>
  <c r="L45" i="4"/>
  <c r="E45" i="4"/>
  <c r="P108" i="3"/>
  <c r="J107" i="3"/>
  <c r="N107" i="3"/>
  <c r="P107" i="3" s="1"/>
  <c r="J101" i="3"/>
  <c r="N101" i="3"/>
  <c r="P103" i="3"/>
  <c r="I14" i="5"/>
  <c r="K89" i="2" l="1"/>
  <c r="G63" i="2"/>
  <c r="G88" i="2"/>
  <c r="K88" i="2" s="1"/>
  <c r="K71" i="2"/>
  <c r="K50" i="2"/>
  <c r="I48" i="2"/>
  <c r="K45" i="4"/>
  <c r="K48" i="2" l="1"/>
  <c r="N43" i="3"/>
  <c r="J43" i="3"/>
  <c r="J41" i="3" s="1"/>
  <c r="N94" i="3"/>
  <c r="N93" i="3" s="1"/>
  <c r="N85" i="3"/>
  <c r="J94" i="3"/>
  <c r="J93" i="3" s="1"/>
  <c r="P95" i="3"/>
  <c r="J85" i="3"/>
  <c r="J60" i="3"/>
  <c r="N60" i="3"/>
  <c r="E33" i="1"/>
  <c r="E24" i="1"/>
  <c r="E21" i="1"/>
  <c r="E25" i="1" s="1"/>
  <c r="E37" i="1" s="1"/>
  <c r="J105" i="3"/>
  <c r="J97" i="3"/>
  <c r="J96" i="3" s="1"/>
  <c r="J75" i="3"/>
  <c r="J68" i="3"/>
  <c r="J63" i="3"/>
  <c r="J58" i="3"/>
  <c r="J56" i="3"/>
  <c r="J49" i="3"/>
  <c r="J48" i="3" s="1"/>
  <c r="J47" i="3" s="1"/>
  <c r="J38" i="3"/>
  <c r="J36" i="3"/>
  <c r="J24" i="3"/>
  <c r="J22" i="3"/>
  <c r="J16" i="3"/>
  <c r="E43" i="4"/>
  <c r="E42" i="4" s="1"/>
  <c r="E38" i="4"/>
  <c r="E36" i="4"/>
  <c r="E25" i="4"/>
  <c r="E24" i="4"/>
  <c r="E23" i="4"/>
  <c r="E22" i="4" s="1"/>
  <c r="E18" i="4"/>
  <c r="E16" i="4"/>
  <c r="E15" i="4"/>
  <c r="E14" i="4"/>
  <c r="J100" i="3" l="1"/>
  <c r="J99" i="3" s="1"/>
  <c r="E35" i="1"/>
  <c r="E13" i="4"/>
  <c r="Q93" i="3"/>
  <c r="P93" i="3"/>
  <c r="P94" i="3"/>
  <c r="J14" i="3"/>
  <c r="J34" i="3"/>
  <c r="J55" i="3"/>
  <c r="J62" i="3"/>
  <c r="G18" i="2"/>
  <c r="K19" i="2"/>
  <c r="J13" i="3" l="1"/>
  <c r="J52" i="3" s="1"/>
  <c r="J54" i="3"/>
  <c r="J109" i="3" s="1"/>
  <c r="G33" i="1"/>
  <c r="I33" i="1"/>
  <c r="L37" i="4" l="1"/>
  <c r="K13" i="5" l="1"/>
  <c r="I13" i="5"/>
  <c r="I15" i="5"/>
  <c r="K15" i="5"/>
  <c r="G15" i="5"/>
  <c r="M16" i="5"/>
  <c r="N16" i="5"/>
  <c r="G14" i="5" l="1"/>
  <c r="G13" i="5" s="1"/>
  <c r="G12" i="5" s="1"/>
  <c r="I12" i="5"/>
  <c r="K12" i="5"/>
  <c r="N14" i="5"/>
  <c r="M14" i="5"/>
  <c r="K34" i="1" l="1"/>
  <c r="L36" i="1"/>
  <c r="K36" i="1"/>
  <c r="N63" i="3" l="1"/>
  <c r="I105" i="2" l="1"/>
  <c r="I113" i="2" l="1"/>
  <c r="K112" i="2"/>
  <c r="G103" i="2"/>
  <c r="I103" i="2"/>
  <c r="I99" i="2"/>
  <c r="G78" i="2"/>
  <c r="I79" i="2"/>
  <c r="I64" i="2"/>
  <c r="I63" i="2" s="1"/>
  <c r="I16" i="2" s="1"/>
  <c r="I74" i="2"/>
  <c r="I73" i="2" s="1"/>
  <c r="G73" i="2"/>
  <c r="G22" i="4"/>
  <c r="I22" i="4"/>
  <c r="N97" i="3"/>
  <c r="N32" i="3"/>
  <c r="P32" i="3" s="1"/>
  <c r="G21" i="1"/>
  <c r="N30" i="3" l="1"/>
  <c r="K113" i="2"/>
  <c r="K111" i="2"/>
  <c r="K16" i="2" l="1"/>
  <c r="I58" i="2"/>
  <c r="I54" i="2"/>
  <c r="G115" i="2"/>
  <c r="I117" i="2"/>
  <c r="G107" i="2"/>
  <c r="I109" i="2"/>
  <c r="I107" i="2" s="1"/>
  <c r="I15" i="2" s="1"/>
  <c r="G91" i="2"/>
  <c r="I91" i="2"/>
  <c r="I86" i="2"/>
  <c r="I83" i="2"/>
  <c r="I78" i="2" s="1"/>
  <c r="K132" i="2" l="1"/>
  <c r="K79" i="2"/>
  <c r="K117" i="2"/>
  <c r="I115" i="2"/>
  <c r="K92" i="2"/>
  <c r="K99" i="2"/>
  <c r="K86" i="2"/>
  <c r="I85" i="2"/>
  <c r="I61" i="2" s="1"/>
  <c r="K83" i="2"/>
  <c r="K74" i="2"/>
  <c r="K64" i="2"/>
  <c r="I24" i="2"/>
  <c r="L33" i="4"/>
  <c r="G25" i="4"/>
  <c r="I25" i="4"/>
  <c r="G18" i="4"/>
  <c r="I18" i="4"/>
  <c r="G16" i="4"/>
  <c r="I16" i="4"/>
  <c r="K16" i="4" s="1"/>
  <c r="L14" i="4"/>
  <c r="K13" i="4"/>
  <c r="K36" i="4" l="1"/>
  <c r="I60" i="2"/>
  <c r="L42" i="4"/>
  <c r="L22" i="4"/>
  <c r="L18" i="4"/>
  <c r="L16" i="4"/>
  <c r="K42" i="4"/>
  <c r="L38" i="4"/>
  <c r="K22" i="4"/>
  <c r="L25" i="4"/>
  <c r="K18" i="4"/>
  <c r="G27" i="4"/>
  <c r="L13" i="4"/>
  <c r="I27" i="4"/>
  <c r="I52" i="2"/>
  <c r="I18" i="2" s="1"/>
  <c r="K18" i="2" s="1"/>
  <c r="K54" i="2"/>
  <c r="G52" i="2"/>
  <c r="K58" i="2"/>
  <c r="K38" i="4"/>
  <c r="L36" i="4"/>
  <c r="K33" i="4"/>
  <c r="K25" i="4"/>
  <c r="P98" i="3"/>
  <c r="M15" i="5" l="1"/>
  <c r="N15" i="5"/>
  <c r="M12" i="5" l="1"/>
  <c r="N12" i="5"/>
  <c r="M13" i="5"/>
  <c r="N13" i="5"/>
  <c r="L19" i="1" l="1"/>
  <c r="L20" i="1"/>
  <c r="L31" i="1"/>
  <c r="L32" i="1"/>
  <c r="L33" i="1"/>
  <c r="K19" i="1"/>
  <c r="K31" i="1"/>
  <c r="K32" i="1"/>
  <c r="K33" i="1"/>
  <c r="I21" i="1" l="1"/>
  <c r="G24" i="1" l="1"/>
  <c r="L23" i="1" l="1"/>
  <c r="I24" i="1"/>
  <c r="K116" i="2"/>
  <c r="K109" i="2"/>
  <c r="I25" i="1" l="1"/>
  <c r="I37" i="1" s="1"/>
  <c r="I35" i="1"/>
  <c r="G25" i="1"/>
  <c r="L21" i="1"/>
  <c r="G120" i="2"/>
  <c r="I124" i="2"/>
  <c r="L24" i="1"/>
  <c r="L22" i="1"/>
  <c r="K22" i="1"/>
  <c r="K115" i="2"/>
  <c r="P64" i="3"/>
  <c r="K23" i="1"/>
  <c r="K20" i="1"/>
  <c r="K35" i="1" l="1"/>
  <c r="L35" i="1"/>
  <c r="L37" i="1"/>
  <c r="K37" i="1"/>
  <c r="K124" i="2"/>
  <c r="I120" i="2"/>
  <c r="I119" i="2" s="1"/>
  <c r="K21" i="1"/>
  <c r="K24" i="1"/>
  <c r="K15" i="4" l="1"/>
  <c r="K63" i="2" l="1"/>
  <c r="K25" i="1" l="1"/>
  <c r="N16" i="3" l="1"/>
  <c r="N24" i="3"/>
  <c r="P24" i="3" s="1"/>
  <c r="P26" i="3" l="1"/>
  <c r="K14" i="4" l="1"/>
  <c r="K108" i="2" l="1"/>
  <c r="K104" i="2"/>
  <c r="K53" i="2"/>
  <c r="P63" i="3"/>
  <c r="N96" i="3" l="1"/>
  <c r="P97" i="3"/>
  <c r="Q96" i="3" l="1"/>
  <c r="P96" i="3"/>
  <c r="P16" i="3"/>
  <c r="P28" i="3"/>
  <c r="K105" i="2" l="1"/>
  <c r="K107" i="2" l="1"/>
  <c r="P40" i="3" l="1"/>
  <c r="P37" i="3"/>
  <c r="P45" i="3"/>
  <c r="P23" i="3"/>
  <c r="P102" i="3"/>
  <c r="P104" i="3"/>
  <c r="P106" i="3"/>
  <c r="P86" i="3"/>
  <c r="P89" i="3"/>
  <c r="P90" i="3"/>
  <c r="P91" i="3"/>
  <c r="P92" i="3"/>
  <c r="P88" i="3"/>
  <c r="P57" i="3"/>
  <c r="P59" i="3"/>
  <c r="P61" i="3"/>
  <c r="P65" i="3"/>
  <c r="P66" i="3"/>
  <c r="P67" i="3"/>
  <c r="P69" i="3"/>
  <c r="P70" i="3"/>
  <c r="P71" i="3"/>
  <c r="P72" i="3"/>
  <c r="P73" i="3"/>
  <c r="P74" i="3"/>
  <c r="P76" i="3"/>
  <c r="P77" i="3"/>
  <c r="P78" i="3"/>
  <c r="P79" i="3"/>
  <c r="P80" i="3"/>
  <c r="P81" i="3"/>
  <c r="P82" i="3"/>
  <c r="P83" i="3"/>
  <c r="P84" i="3"/>
  <c r="P18" i="3"/>
  <c r="P20" i="3"/>
  <c r="L25" i="1" l="1"/>
  <c r="K120" i="2"/>
  <c r="K103" i="2"/>
  <c r="K91" i="2"/>
  <c r="K85" i="2"/>
  <c r="K78" i="2"/>
  <c r="K73" i="2"/>
  <c r="K52" i="2"/>
  <c r="K61" i="2" l="1"/>
  <c r="K119" i="2"/>
  <c r="K60" i="2"/>
  <c r="K26" i="4"/>
  <c r="I22" i="2" l="1"/>
  <c r="K24" i="2"/>
  <c r="K47" i="4"/>
  <c r="K37" i="4"/>
  <c r="K39" i="4"/>
  <c r="L39" i="4"/>
  <c r="K40" i="4"/>
  <c r="L40" i="4"/>
  <c r="K41" i="4"/>
  <c r="L41" i="4"/>
  <c r="K43" i="4"/>
  <c r="L43" i="4"/>
  <c r="K44" i="4"/>
  <c r="L44" i="4"/>
  <c r="L35" i="4"/>
  <c r="K35" i="4"/>
  <c r="L34" i="4"/>
  <c r="K34" i="4"/>
  <c r="K17" i="4"/>
  <c r="L17" i="4"/>
  <c r="K19" i="4"/>
  <c r="L19" i="4"/>
  <c r="K20" i="4"/>
  <c r="L20" i="4"/>
  <c r="K21" i="4"/>
  <c r="L21" i="4"/>
  <c r="K23" i="4"/>
  <c r="L23" i="4"/>
  <c r="K24" i="4"/>
  <c r="L24" i="4"/>
  <c r="L26" i="4"/>
  <c r="L15" i="4"/>
  <c r="I21" i="2" l="1"/>
  <c r="I20" i="2" s="1"/>
  <c r="I17" i="2"/>
  <c r="K22" i="2"/>
  <c r="K27" i="4"/>
  <c r="L27" i="4"/>
  <c r="L47" i="4"/>
  <c r="K17" i="2" l="1"/>
  <c r="I14" i="2"/>
  <c r="K20" i="2"/>
  <c r="K21" i="2"/>
  <c r="L99" i="3"/>
  <c r="N105" i="3"/>
  <c r="N100" i="3" s="1"/>
  <c r="N56" i="3"/>
  <c r="N58" i="3"/>
  <c r="P60" i="3"/>
  <c r="N68" i="3"/>
  <c r="N75" i="3"/>
  <c r="N55" i="3" l="1"/>
  <c r="N99" i="3"/>
  <c r="P101" i="3"/>
  <c r="P85" i="3"/>
  <c r="P68" i="3"/>
  <c r="P75" i="3"/>
  <c r="P105" i="3"/>
  <c r="P58" i="3"/>
  <c r="P56" i="3"/>
  <c r="N62" i="3"/>
  <c r="L49" i="3"/>
  <c r="L48" i="3" s="1"/>
  <c r="L47" i="3" s="1"/>
  <c r="N38" i="3"/>
  <c r="N36" i="3"/>
  <c r="N22" i="3"/>
  <c r="N14" i="3" s="1"/>
  <c r="L54" i="3" l="1"/>
  <c r="L109" i="3" s="1"/>
  <c r="N54" i="3"/>
  <c r="P55" i="3"/>
  <c r="Q55" i="3"/>
  <c r="Q62" i="3"/>
  <c r="P62" i="3"/>
  <c r="Q99" i="3"/>
  <c r="P22" i="3"/>
  <c r="N34" i="3"/>
  <c r="P36" i="3"/>
  <c r="Q38" i="3"/>
  <c r="P38" i="3"/>
  <c r="N41" i="3"/>
  <c r="P41" i="3" s="1"/>
  <c r="P43" i="3"/>
  <c r="P100" i="3"/>
  <c r="Q100" i="3"/>
  <c r="P34" i="3" l="1"/>
  <c r="Q34" i="3"/>
  <c r="L52" i="3"/>
  <c r="N109" i="3"/>
  <c r="N13" i="3"/>
  <c r="Q14" i="3"/>
  <c r="P14" i="3"/>
  <c r="P99" i="3"/>
  <c r="Q41" i="3"/>
  <c r="Q30" i="3"/>
  <c r="P30" i="3"/>
  <c r="Q54" i="3"/>
  <c r="P54" i="3"/>
  <c r="Q109" i="3" l="1"/>
  <c r="P109" i="3"/>
  <c r="Q13" i="3"/>
  <c r="P13" i="3"/>
  <c r="P50" i="3"/>
  <c r="Q50" i="3"/>
  <c r="Q49" i="3"/>
  <c r="P51" i="3"/>
  <c r="Q51" i="3"/>
  <c r="N47" i="3" l="1"/>
  <c r="Q48" i="3"/>
  <c r="P48" i="3"/>
  <c r="P49" i="3"/>
  <c r="N52" i="3" l="1"/>
  <c r="Q47" i="3"/>
  <c r="P47" i="3"/>
  <c r="P52" i="3" l="1"/>
  <c r="Q52" i="3"/>
</calcChain>
</file>

<file path=xl/sharedStrings.xml><?xml version="1.0" encoding="utf-8"?>
<sst xmlns="http://schemas.openxmlformats.org/spreadsheetml/2006/main" count="460" uniqueCount="237">
  <si>
    <t>I. OPĆI DIO</t>
  </si>
  <si>
    <t>PRIHODI I RASHODI</t>
  </si>
  <si>
    <t>6 Prihodi poslovanja</t>
  </si>
  <si>
    <t>7 Prihodi od prodaje nefinancijske imovine</t>
  </si>
  <si>
    <t>PRIHODI UKUPNO</t>
  </si>
  <si>
    <t>3 Rashodi poslovanja</t>
  </si>
  <si>
    <t>4 Rashodi za nabavu nefinancijske imovine</t>
  </si>
  <si>
    <t>RASHODI UKUPNO</t>
  </si>
  <si>
    <t>Razlika – višak/ manjak</t>
  </si>
  <si>
    <t>5 Izdaci za financijsku imovinu i otplate zajmova</t>
  </si>
  <si>
    <t>8 Primici od financijske imovine i zaduživanja</t>
  </si>
  <si>
    <t>9 Preneseni višak prethodnih godina</t>
  </si>
  <si>
    <t>Antuna Gustava Matoša 40, 23000 Zadar</t>
  </si>
  <si>
    <t>OIB: 91757782000 // RKP: 19773</t>
  </si>
  <si>
    <t>Hotelijersko – turistička i ugostiteljska škola Zadar</t>
  </si>
  <si>
    <t>Glava: 030-05 SREDNJOŠKOLSKO OBRAZOVANJE</t>
  </si>
  <si>
    <t>Aktivnost: A2204-01 Djelatnost srednjih škola</t>
  </si>
  <si>
    <t>Izvor financiranje: 451 F.P. i dodatni udio u porezu na dohodak</t>
  </si>
  <si>
    <t>Brojčana oznaka i naziv računa prihoda i rashoda</t>
  </si>
  <si>
    <t>Pomoći iz inozemstva i od subjekata unutar općeg proračuna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</si>
  <si>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</si>
  <si>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</si>
  <si>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</si>
  <si>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Prihodi od upravnih i administrativnih pristojbi, pristojbi po posebnim propisima i naknada</t>
  </si>
  <si>
    <t>Prihodi po posebnim propisima</t>
  </si>
  <si>
    <t>Ostali nespomenuti prihodi</t>
  </si>
  <si>
    <t>Prihodi od prodaje proizvoda i robe te pruženih usluga</t>
  </si>
  <si>
    <t>Prihodi od pruženih usluga</t>
  </si>
  <si>
    <t>Tekuće donacije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</si>
  <si>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</si>
  <si>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</si>
  <si>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</si>
  <si>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VLASTITI IZVORI</t>
  </si>
  <si>
    <t>Pomoći temeljem prijenosa EU sredstava</t>
  </si>
  <si>
    <t>Prihodi od prodaje proizvoda i robe te pruženih usluga i prihodi od donacija</t>
  </si>
  <si>
    <t>Donacije od pravnih i fizičkih osoba izvan općeg proračuna</t>
  </si>
  <si>
    <t>Rezultat poslovanja</t>
  </si>
  <si>
    <t>Višak prihoda</t>
  </si>
  <si>
    <t>Višak/manjak prihoda</t>
  </si>
  <si>
    <t>Indeks</t>
  </si>
  <si>
    <t>PRIHODI POSLOVANJA</t>
  </si>
  <si>
    <t>RASHODI POSLOVANJA</t>
  </si>
  <si>
    <t>SVEUKUPNO RASHODI</t>
  </si>
  <si>
    <t>Rashodi za zaposlene</t>
  </si>
  <si>
    <t>Plaće (Bruto)</t>
  </si>
  <si>
    <t>Plaće za redovan rad</t>
  </si>
  <si>
    <t>Ostali rashodi za zaposlene</t>
  </si>
  <si>
    <t>Doprinosi na plaće</t>
  </si>
  <si>
    <t>Doprinosi za obvezno zdravstveno osiguranje</t>
  </si>
  <si>
    <t>Materijalni rashodi</t>
  </si>
  <si>
    <t>Naknade troškova zaposlenima</t>
  </si>
  <si>
    <t>Službena putovanja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</si>
  <si>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</si>
  <si>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</si>
  <si>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</si>
  <si>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</si>
  <si>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</si>
  <si>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</si>
  <si>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</si>
  <si>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</si>
  <si>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</si>
  <si>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</si>
  <si>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</si>
  <si>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</si>
  <si>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</si>
  <si>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</si>
  <si>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</si>
  <si>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</si>
  <si>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</si>
  <si>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</si>
  <si>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</si>
  <si>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</si>
  <si>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</t>
  </si>
  <si>
    <t>Pristojbe i naknade</t>
  </si>
  <si>
    <t>Rashodi za nabavu proizvedene dugotrajne imovine</t>
  </si>
  <si>
    <t>Postrojenja i oprema</t>
  </si>
  <si>
    <t>Uređaji, strojevi i oprema za ostale namjene</t>
  </si>
  <si>
    <t>Knjige, umjetnička djela i ostale izložbene vrijednosti</t>
  </si>
  <si>
    <t>Knjige</t>
  </si>
  <si>
    <t>RASHODI ZA NABAVU NEFINANCIJSKE IMOVINE</t>
  </si>
  <si>
    <t>Ostale naknade troškova zaposlenima</t>
  </si>
  <si>
    <t>Materijal i sirovine</t>
  </si>
  <si>
    <t>Komunalne usluge</t>
  </si>
  <si>
    <t>Usluge promidžbe i informiranja</t>
  </si>
  <si>
    <t>Članarine i norme</t>
  </si>
  <si>
    <t>Uredska oprema i namještaj</t>
  </si>
  <si>
    <t>Naknade za prijevoz na posao i s posla</t>
  </si>
  <si>
    <t>Materijali  i sirovine</t>
  </si>
  <si>
    <t>Materijali i dijelovi za tekuće i investicijsko održavanje</t>
  </si>
  <si>
    <t>Doprinosi za OZO</t>
  </si>
  <si>
    <t>Aktivnost: A2204-07 Administracija i upravljanje</t>
  </si>
  <si>
    <t>Izvor financiranje: 51036 Državni proračun</t>
  </si>
  <si>
    <t>Novčana nak. posl. zbog nezapošljavanje osobe s inv.</t>
  </si>
  <si>
    <t>Program: 2204 SREDNJE ŠKOLSTVO – STANDARD</t>
  </si>
  <si>
    <t>Program: 2205 SREDNJE ŠKOLSTVO – IZNAD STANDARD</t>
  </si>
  <si>
    <t>Izvor financiranje: 110 Opći prihodi i primici</t>
  </si>
  <si>
    <t>Aktivnost: A2205-12 Podizanje kvalitete i standarda u školstvu</t>
  </si>
  <si>
    <t>Naknade predst. i izvršnim tijelima povjerenstav i sl.</t>
  </si>
  <si>
    <t>Knjge</t>
  </si>
  <si>
    <t>Izvor financiranje: 41 Prihodi za posebne namjene</t>
  </si>
  <si>
    <t>Izvor financiranje: 31 Vlastiti prihodi - korisnici</t>
  </si>
  <si>
    <t>Izvor financiranje: 42035 Višak prihoda poslovanja</t>
  </si>
  <si>
    <t>Izvor financiranje: 51037 Državni proračun</t>
  </si>
  <si>
    <t>Program: 4306 NACIONALNI EU PROJEKTI</t>
  </si>
  <si>
    <t>Naknade za prijevoz</t>
  </si>
  <si>
    <t xml:space="preserve">Prihodi za posebne namjene </t>
  </si>
  <si>
    <t>UKUPNO</t>
  </si>
  <si>
    <t>Opći prihodi i primici</t>
  </si>
  <si>
    <t>Višak/manjak prihoda - ZŽ</t>
  </si>
  <si>
    <t>Vlastiti prihodi - korisnici</t>
  </si>
  <si>
    <t>Višak/manjak prihoda korisnici</t>
  </si>
  <si>
    <t>F.P. i dod. udio u por. na dohodak</t>
  </si>
  <si>
    <t>Državni proračun</t>
  </si>
  <si>
    <t>Pomoći iz inozemstva</t>
  </si>
  <si>
    <t>Tekuće donacije - korisnici</t>
  </si>
  <si>
    <t>PRIHODI PO IZVORIMA FINANCIRANJA</t>
  </si>
  <si>
    <t>šifra:</t>
  </si>
  <si>
    <t>Izvor financiranja:</t>
  </si>
  <si>
    <t>IF 51</t>
  </si>
  <si>
    <t>IF 54</t>
  </si>
  <si>
    <t>IF 11</t>
  </si>
  <si>
    <t>Prijenosi između proračunskih korisnika istog proračuna</t>
  </si>
  <si>
    <t>Tekući prijenosi između proračunskih korisnika istog proračuna temeljem prijenosa EU sredstava</t>
  </si>
  <si>
    <t>Tekući prijenosi između proračunskih korisnika istog proračuna</t>
  </si>
  <si>
    <t>Ostali rashodi</t>
  </si>
  <si>
    <t>Dopirnosi na plaće</t>
  </si>
  <si>
    <t>Uredski materijal</t>
  </si>
  <si>
    <t>Aktivnost: A2205-34 Projekt e-škole</t>
  </si>
  <si>
    <t>Intelektualne usluge</t>
  </si>
  <si>
    <t>Aktivnost: A2205-37 Zalihe menstrualnih higijenskih potrepština</t>
  </si>
  <si>
    <t>Izvor financiranje: 511904 Državni proračun</t>
  </si>
  <si>
    <t>Na temelju Zakona o proračunu ("Narodne novine" broj 144/21) i Pravilnika o polugodišnjem i godišnjem izvještaju o izvršenju proračuna i financijskog plana ("Narodne novine" broj 85/23) HOTELIJERSKO – TURISTIČKA I UGOSTITELJSKA ŠKOLA ZADAR podnosi školskom odboru:</t>
  </si>
  <si>
    <t>A. SAŽETAK RAČUNA PRIHODA I RASHODA</t>
  </si>
  <si>
    <t>B. SAŽETAK RAČUNA FINANCIRANJA</t>
  </si>
  <si>
    <t>UKUPNO PRIHODI + VIŠAK KORIŠTEN ZA POKRIĆE RASHODA</t>
  </si>
  <si>
    <t>Brojčana oznaka i naziv</t>
  </si>
  <si>
    <t>09</t>
  </si>
  <si>
    <t>Obrazovanje</t>
  </si>
  <si>
    <t>Srednjoškolsko obrazovanje</t>
  </si>
  <si>
    <t>092</t>
  </si>
  <si>
    <t>0922</t>
  </si>
  <si>
    <t>Više srednjoškolsko obrazovanje</t>
  </si>
  <si>
    <t>SAŽETAK RAČUNA PRIHODA I RASHODA I RAČUNA FINANCIRANJA</t>
  </si>
  <si>
    <t xml:space="preserve">I. OPĆI DIO </t>
  </si>
  <si>
    <t>GODIŠNJI IZVJEŠTAJ O PRIHODIMA I RASHODIMA PREMA EKONOMSKOJ KLASIFIKACIJI</t>
  </si>
  <si>
    <t>RAČUN PRIHODA I RASHODA</t>
  </si>
  <si>
    <t>BROJČANA OZNAKA I NAZIV</t>
  </si>
  <si>
    <t>IZVJEŠTAJ O PRIHODIMA I RASHODIMA PREMA IZVORIMA FINANCIRANJA</t>
  </si>
  <si>
    <t>IZVJEŠTAJ O RASHODIMA PREMA FUNKCIJSKOJ KLASIFIKACIJI</t>
  </si>
  <si>
    <t>II. POSEBNI DIO</t>
  </si>
  <si>
    <t>Tekuće donacije u naravi</t>
  </si>
  <si>
    <t>HOTELIJERSKO – TURISTIČKA I UGOSTITELJSKA ŠKOLA ZADAR</t>
  </si>
  <si>
    <t>Vlatiti prihodi</t>
  </si>
  <si>
    <t>Pomoći</t>
  </si>
  <si>
    <t>Donacije</t>
  </si>
  <si>
    <t>Brojčana oznaka i naziv funkcijske klasifikacije</t>
  </si>
  <si>
    <t>RASHODI PO IZVORIMA FINANCIRANJA</t>
  </si>
  <si>
    <t>Materijal za hig. potrebe u njegu</t>
  </si>
  <si>
    <t>Izvori financiranja ukupno</t>
  </si>
  <si>
    <t>Vlastiti prihodi</t>
  </si>
  <si>
    <t>Prihodi za posebne namjene</t>
  </si>
  <si>
    <t>II. POSEBNI IZVJEŠTAJI</t>
  </si>
  <si>
    <t>IZVJEŠTAJ O KORIŠTENJU SREDSTAVA FONDOVA EUROPSKE UNIJE</t>
  </si>
  <si>
    <t>IZVJEŠTAJ O STANJU POTRAŽIVANJA I DOSPJELIH OBVEZA TE O STANJU POTENCIJALNIH OBVEZA PO OSNOVI SUDSKIH SPOROVA</t>
  </si>
  <si>
    <t>HOTELIJERSKO - TURISTIČKA I UGOSTITELJSKA ŠKOLA ZADAR - 19773</t>
  </si>
  <si>
    <t>Opis</t>
  </si>
  <si>
    <t>1.</t>
  </si>
  <si>
    <t>2.</t>
  </si>
  <si>
    <t>3.</t>
  </si>
  <si>
    <t>Od početka provedbe projekta</t>
  </si>
  <si>
    <t>RB</t>
  </si>
  <si>
    <t>Naziv projekta</t>
  </si>
  <si>
    <t>Fond financiranja projekta</t>
  </si>
  <si>
    <t>Program financiranja projekta</t>
  </si>
  <si>
    <t>Datum početka provedbe projekta</t>
  </si>
  <si>
    <t>Datum završetka provedbe projekta</t>
  </si>
  <si>
    <t>Ugovorena vrijednost projekta</t>
  </si>
  <si>
    <t>Ukupno uplaćena sredstva od početka provedbe projekta do 31.12.2023.</t>
  </si>
  <si>
    <t>Ukupno isplaćena sredstva od početka provedbe projekta do 31.12.2023.</t>
  </si>
  <si>
    <t xml:space="preserve">Stanje obveza </t>
  </si>
  <si>
    <t xml:space="preserve">Stanje potraživanja </t>
  </si>
  <si>
    <t>Nenaplaćena potraživanja</t>
  </si>
  <si>
    <t>Dospjele obveze</t>
  </si>
  <si>
    <t>Potencijalne obveze po osnovi sudskih sporova</t>
  </si>
  <si>
    <t>Ostvarenje/ izvršenje 2024.</t>
  </si>
  <si>
    <t>Izvršenje 2024.</t>
  </si>
  <si>
    <t>Prihodi projekta - 2024. godina</t>
  </si>
  <si>
    <t>Rashodi projekta - 2024. godina</t>
  </si>
  <si>
    <t>Aktivnost: T2205-35 Projektna dokumentacija - javne potrebe u SŠ</t>
  </si>
  <si>
    <t>IF 12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</si>
  <si>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</si>
  <si>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</si>
  <si>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</si>
  <si>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</si>
  <si>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</si>
  <si>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>UKUPNO PRIHODI</t>
  </si>
  <si>
    <t>096</t>
  </si>
  <si>
    <t>0960</t>
  </si>
  <si>
    <t>Dodatne usluge u obrazovanju</t>
  </si>
  <si>
    <t>GODIŠNJI IZVJEŠTAJ O IZVRŠENJU FINANCIJSKOG PLANA HOTELIJERSKO - TURISTIČKE I UGOSTITELJSKE ŠKOLE ZADAR ZA 2025. GODINU</t>
  </si>
  <si>
    <t>Za 2025. godinu</t>
  </si>
  <si>
    <t>STANJE NA 31. 12. 2025.</t>
  </si>
  <si>
    <t>Stanja na dan 31. 12. 2025. godine</t>
  </si>
  <si>
    <t>IZVJEŠTAJ O IZVRŠENJU FINANCIJSKOG PLANA 2025. PREMA EKONOMSKOJ KLASIFIKACIJI, PROGRAMIMA TE IZVORIMA FINANCIRANJA</t>
  </si>
  <si>
    <t>Izvršenje 2025.</t>
  </si>
  <si>
    <t>Ostvarenje/ izvršenje 2025.</t>
  </si>
  <si>
    <t>Naknade građanima i kućanstvima na temelju osiguranja i druge naknade</t>
  </si>
  <si>
    <t>Ostale naknade građanima i kućanstvima iz proračuna</t>
  </si>
  <si>
    <t>Naknade građanimai kućanstvima u novcu</t>
  </si>
  <si>
    <t>Oprema za održavanje i zaštitu</t>
  </si>
  <si>
    <t>Nematerijalna proizvedena imovina</t>
  </si>
  <si>
    <t>Ostala nematerijalna proizvedena imovina</t>
  </si>
  <si>
    <t>Tekući projekt: T2204-04 Hitne intervencije u srednjim školama</t>
  </si>
  <si>
    <t>Izvor financiranje: 61 Tekuće donacije</t>
  </si>
  <si>
    <t>Aktivnost: A2205-13 Financiranje deficitarnih zanimanja</t>
  </si>
  <si>
    <t>Izvor financiranje: 121 Višak prihoda - ZŽ</t>
  </si>
  <si>
    <t>Tekući projekt: T4306-03 Inkluzija – korak bliže društvu bez prepreka faza V.</t>
  </si>
  <si>
    <t xml:space="preserve">Izvor financiranje: 12154, 12151, 110, 51038, 540099 - </t>
  </si>
  <si>
    <t xml:space="preserve">Višak prihoda - ZŽ, Opći prihodi i primici Državni proračun, </t>
  </si>
  <si>
    <t>Manjak prihoda</t>
  </si>
  <si>
    <t>Primici od financijske imovine i zaduživanja</t>
  </si>
  <si>
    <t>Primici od zaduživanja</t>
  </si>
  <si>
    <t>Namjenski primici od zaduživanja</t>
  </si>
  <si>
    <t>Izdaci za financijsku imovinu i otplate zajmova</t>
  </si>
  <si>
    <t>Izdaci za otplatu glavnice primljenih kredita i zajmova</t>
  </si>
  <si>
    <t>RAČUN FINANCIRANJA</t>
  </si>
  <si>
    <t>IZVJEŠTAJ RAČUNA FINANCIRANJA PREMA EKONOMSKOJ KLASIFIKACIJI</t>
  </si>
  <si>
    <t>Brojčana oznaka i naziv računa financiranja</t>
  </si>
  <si>
    <t>IZVJEŠTAJ RAČUNA FINANCIRANJA PREMA IZVORIMA FINANCIRANJA</t>
  </si>
  <si>
    <t>. . .</t>
  </si>
  <si>
    <t>UKUPNO PRIMICI:</t>
  </si>
  <si>
    <t>UKUPNO IZDACI:</t>
  </si>
  <si>
    <t>Izvor financiranje: 5103035 Državni proračun</t>
  </si>
  <si>
    <t>Planirano</t>
  </si>
  <si>
    <t>4/2</t>
  </si>
  <si>
    <t>4/3</t>
  </si>
  <si>
    <t>3/2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</si>
</sst>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5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46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3" fillId="3" borderId="18" xfId="0" applyFon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1" fillId="2" borderId="23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4" fontId="0" fillId="0" borderId="0" xfId="0" applyNumberFormat="1"/>
    <xf numFmtId="0" fontId="7" fillId="2" borderId="21" xfId="0" applyFont="1" applyFill="1" applyBorder="1" applyAlignment="1">
      <alignment horizontal="right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4" fontId="0" fillId="0" borderId="0" xfId="0" applyNumberFormat="1" applyAlignment="1">
      <alignment horizontal="center"/>
    </xf>
    <xf numFmtId="4" fontId="1" fillId="0" borderId="21" xfId="0" applyNumberFormat="1" applyFont="1" applyBorder="1" applyAlignment="1">
      <alignment horizontal="right" vertical="center"/>
    </xf>
    <xf numFmtId="4" fontId="0" fillId="0" borderId="21" xfId="0" applyNumberFormat="1" applyBorder="1" applyAlignment="1">
      <alignment horizontal="right" vertical="center"/>
    </xf>
    <xf numFmtId="4" fontId="0" fillId="0" borderId="22" xfId="0" applyNumberFormat="1" applyBorder="1" applyAlignment="1">
      <alignment horizontal="right" vertical="center"/>
    </xf>
    <xf numFmtId="4" fontId="1" fillId="6" borderId="23" xfId="0" applyNumberFormat="1" applyFont="1" applyFill="1" applyBorder="1" applyAlignment="1">
      <alignment horizontal="right" vertical="center"/>
    </xf>
    <xf numFmtId="4" fontId="1" fillId="5" borderId="38" xfId="0" applyNumberFormat="1" applyFont="1" applyFill="1" applyBorder="1" applyAlignment="1">
      <alignment horizontal="right" vertical="center"/>
    </xf>
    <xf numFmtId="4" fontId="1" fillId="5" borderId="27" xfId="0" applyNumberFormat="1" applyFont="1" applyFill="1" applyBorder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0" borderId="31" xfId="0" applyNumberFormat="1" applyFont="1" applyBorder="1" applyAlignment="1">
      <alignment vertical="center"/>
    </xf>
    <xf numFmtId="4" fontId="0" fillId="0" borderId="21" xfId="0" applyNumberFormat="1" applyFont="1" applyBorder="1" applyAlignment="1">
      <alignment horizontal="right" vertical="center"/>
    </xf>
    <xf numFmtId="0" fontId="3" fillId="3" borderId="0" xfId="0" applyFont="1" applyFill="1" applyBorder="1" applyAlignment="1">
      <alignment vertical="center"/>
    </xf>
    <xf numFmtId="0" fontId="3" fillId="3" borderId="30" xfId="0" applyFont="1" applyFill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1" fillId="0" borderId="0" xfId="0" applyFont="1" applyAlignment="1">
      <alignment horizontal="center"/>
    </xf>
    <xf numFmtId="0" fontId="3" fillId="3" borderId="33" xfId="0" applyFont="1" applyFill="1" applyBorder="1" applyAlignment="1">
      <alignment vertical="center" wrapText="1"/>
    </xf>
    <xf numFmtId="0" fontId="3" fillId="3" borderId="34" xfId="0" applyFont="1" applyFill="1" applyBorder="1" applyAlignment="1">
      <alignment vertical="center" wrapText="1"/>
    </xf>
    <xf numFmtId="4" fontId="1" fillId="3" borderId="21" xfId="0" applyNumberFormat="1" applyFont="1" applyFill="1" applyBorder="1" applyAlignment="1">
      <alignment horizontal="right"/>
    </xf>
    <xf numFmtId="4" fontId="0" fillId="0" borderId="21" xfId="0" applyNumberFormat="1" applyBorder="1" applyAlignment="1">
      <alignment horizontal="right"/>
    </xf>
    <xf numFmtId="4" fontId="1" fillId="0" borderId="22" xfId="0" applyNumberFormat="1" applyFont="1" applyBorder="1" applyAlignment="1">
      <alignment horizontal="right"/>
    </xf>
    <xf numFmtId="4" fontId="0" fillId="0" borderId="26" xfId="0" applyNumberFormat="1" applyBorder="1" applyAlignment="1">
      <alignment horizontal="right"/>
    </xf>
    <xf numFmtId="49" fontId="3" fillId="3" borderId="32" xfId="0" applyNumberFormat="1" applyFont="1" applyFill="1" applyBorder="1" applyAlignment="1">
      <alignment horizontal="right" vertical="center"/>
    </xf>
    <xf numFmtId="0" fontId="3" fillId="3" borderId="33" xfId="0" applyFont="1" applyFill="1" applyBorder="1" applyAlignment="1">
      <alignment vertical="center"/>
    </xf>
    <xf numFmtId="4" fontId="0" fillId="4" borderId="21" xfId="0" applyNumberFormat="1" applyFont="1" applyFill="1" applyBorder="1" applyAlignment="1">
      <alignment horizontal="right" vertical="center"/>
    </xf>
    <xf numFmtId="4" fontId="1" fillId="0" borderId="26" xfId="0" applyNumberFormat="1" applyFont="1" applyBorder="1" applyAlignment="1">
      <alignment horizontal="right" vertical="center"/>
    </xf>
    <xf numFmtId="4" fontId="0" fillId="0" borderId="26" xfId="0" applyNumberFormat="1" applyBorder="1" applyAlignment="1">
      <alignment horizontal="right" vertical="center"/>
    </xf>
    <xf numFmtId="4" fontId="1" fillId="3" borderId="27" xfId="0" applyNumberFormat="1" applyFont="1" applyFill="1" applyBorder="1" applyAlignment="1">
      <alignment horizontal="right" vertical="center"/>
    </xf>
    <xf numFmtId="0" fontId="1" fillId="0" borderId="0" xfId="0" applyFont="1" applyAlignment="1"/>
    <xf numFmtId="4" fontId="0" fillId="0" borderId="26" xfId="0" applyNumberFormat="1" applyBorder="1" applyAlignment="1">
      <alignment horizontal="right" vertical="center"/>
    </xf>
    <xf numFmtId="4" fontId="1" fillId="0" borderId="26" xfId="0" applyNumberFormat="1" applyFont="1" applyBorder="1" applyAlignment="1">
      <alignment horizontal="right" vertical="center"/>
    </xf>
    <xf numFmtId="0" fontId="1" fillId="7" borderId="43" xfId="0" applyFont="1" applyFill="1" applyBorder="1" applyAlignment="1">
      <alignment vertical="center"/>
    </xf>
    <xf numFmtId="0" fontId="1" fillId="7" borderId="40" xfId="0" applyFont="1" applyFill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4" fontId="1" fillId="0" borderId="20" xfId="0" applyNumberFormat="1" applyFont="1" applyBorder="1" applyAlignment="1">
      <alignment horizontal="right" vertical="center"/>
    </xf>
    <xf numFmtId="0" fontId="3" fillId="0" borderId="36" xfId="0" applyFont="1" applyBorder="1" applyAlignment="1">
      <alignment vertical="center"/>
    </xf>
    <xf numFmtId="0" fontId="1" fillId="7" borderId="39" xfId="0" applyFont="1" applyFill="1" applyBorder="1" applyAlignment="1">
      <alignment horizontal="right" vertical="center"/>
    </xf>
    <xf numFmtId="4" fontId="6" fillId="0" borderId="21" xfId="0" applyNumberFormat="1" applyFont="1" applyBorder="1" applyAlignment="1">
      <alignment horizontal="right" vertical="center"/>
    </xf>
    <xf numFmtId="4" fontId="9" fillId="0" borderId="21" xfId="0" applyNumberFormat="1" applyFont="1" applyBorder="1" applyAlignment="1">
      <alignment horizontal="right" vertical="center"/>
    </xf>
    <xf numFmtId="0" fontId="4" fillId="2" borderId="22" xfId="0" applyFont="1" applyFill="1" applyBorder="1" applyAlignment="1">
      <alignment horizontal="center"/>
    </xf>
    <xf numFmtId="0" fontId="3" fillId="4" borderId="13" xfId="0" applyFont="1" applyFill="1" applyBorder="1" applyAlignment="1">
      <alignment vertical="center" wrapText="1"/>
    </xf>
    <xf numFmtId="0" fontId="3" fillId="4" borderId="18" xfId="0" applyFont="1" applyFill="1" applyBorder="1" applyAlignment="1">
      <alignment vertical="center" wrapText="1"/>
    </xf>
    <xf numFmtId="0" fontId="3" fillId="4" borderId="17" xfId="0" applyFont="1" applyFill="1" applyBorder="1" applyAlignment="1">
      <alignment vertical="center" wrapText="1"/>
    </xf>
    <xf numFmtId="0" fontId="3" fillId="4" borderId="19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/>
    <xf numFmtId="0" fontId="1" fillId="0" borderId="0" xfId="0" applyFont="1"/>
    <xf numFmtId="0" fontId="10" fillId="0" borderId="0" xfId="0" applyFont="1"/>
    <xf numFmtId="0" fontId="0" fillId="0" borderId="38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3" fillId="4" borderId="20" xfId="0" applyFont="1" applyFill="1" applyBorder="1" applyAlignment="1">
      <alignment vertical="center"/>
    </xf>
    <xf numFmtId="0" fontId="3" fillId="4" borderId="21" xfId="0" applyFont="1" applyFill="1" applyBorder="1" applyAlignment="1">
      <alignment vertical="center"/>
    </xf>
    <xf numFmtId="0" fontId="3" fillId="4" borderId="22" xfId="0" applyFont="1" applyFill="1" applyBorder="1" applyAlignment="1">
      <alignment vertical="center"/>
    </xf>
    <xf numFmtId="0" fontId="3" fillId="4" borderId="33" xfId="0" applyFont="1" applyFill="1" applyBorder="1" applyAlignment="1">
      <alignment vertical="center"/>
    </xf>
    <xf numFmtId="0" fontId="3" fillId="4" borderId="34" xfId="0" applyFont="1" applyFill="1" applyBorder="1" applyAlignment="1">
      <alignment vertical="center"/>
    </xf>
    <xf numFmtId="0" fontId="3" fillId="4" borderId="13" xfId="0" applyFont="1" applyFill="1" applyBorder="1" applyAlignment="1">
      <alignment vertical="center"/>
    </xf>
    <xf numFmtId="0" fontId="3" fillId="4" borderId="17" xfId="0" applyFont="1" applyFill="1" applyBorder="1" applyAlignment="1">
      <alignment vertical="center"/>
    </xf>
    <xf numFmtId="4" fontId="1" fillId="0" borderId="26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4" fontId="1" fillId="4" borderId="21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right"/>
    </xf>
    <xf numFmtId="0" fontId="3" fillId="0" borderId="13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4" fontId="3" fillId="3" borderId="26" xfId="0" applyNumberFormat="1" applyFont="1" applyFill="1" applyBorder="1" applyAlignment="1">
      <alignment horizontal="right" vertical="center"/>
    </xf>
    <xf numFmtId="4" fontId="2" fillId="4" borderId="21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4" fontId="3" fillId="4" borderId="21" xfId="0" applyNumberFormat="1" applyFont="1" applyFill="1" applyBorder="1" applyAlignment="1">
      <alignment horizontal="right" vertical="center"/>
    </xf>
    <xf numFmtId="4" fontId="2" fillId="4" borderId="27" xfId="0" applyNumberFormat="1" applyFont="1" applyFill="1" applyBorder="1" applyAlignment="1">
      <alignment horizontal="right" vertical="center"/>
    </xf>
    <xf numFmtId="4" fontId="3" fillId="2" borderId="31" xfId="0" applyNumberFormat="1" applyFont="1" applyFill="1" applyBorder="1" applyAlignment="1">
      <alignment horizontal="right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0" borderId="21" xfId="0" applyNumberFormat="1" applyFont="1" applyBorder="1" applyAlignment="1">
      <alignment horizontal="right" vertical="center"/>
    </xf>
    <xf numFmtId="4" fontId="2" fillId="0" borderId="21" xfId="0" applyNumberFormat="1" applyFont="1" applyBorder="1" applyAlignment="1">
      <alignment horizontal="right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3" fillId="3" borderId="3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49" fontId="5" fillId="0" borderId="12" xfId="0" applyNumberFormat="1" applyFont="1" applyBorder="1" applyAlignment="1">
      <alignment horizontal="right" vertical="center"/>
    </xf>
    <xf numFmtId="0" fontId="8" fillId="0" borderId="13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49" fontId="3" fillId="0" borderId="12" xfId="0" applyNumberFormat="1" applyFont="1" applyBorder="1" applyAlignment="1">
      <alignment horizontal="right" vertical="center"/>
    </xf>
    <xf numFmtId="49" fontId="5" fillId="0" borderId="16" xfId="0" applyNumberFormat="1" applyFont="1" applyBorder="1" applyAlignment="1">
      <alignment horizontal="right" vertical="center"/>
    </xf>
    <xf numFmtId="0" fontId="5" fillId="0" borderId="17" xfId="0" applyFont="1" applyBorder="1" applyAlignment="1">
      <alignment vertical="center"/>
    </xf>
    <xf numFmtId="0" fontId="8" fillId="0" borderId="17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4" fontId="0" fillId="4" borderId="22" xfId="0" applyNumberFormat="1" applyFont="1" applyFill="1" applyBorder="1" applyAlignment="1">
      <alignment horizontal="right" vertical="center"/>
    </xf>
    <xf numFmtId="4" fontId="2" fillId="4" borderId="27" xfId="0" applyNumberFormat="1" applyFont="1" applyFill="1" applyBorder="1" applyAlignment="1">
      <alignment horizontal="right" vertical="center"/>
    </xf>
    <xf numFmtId="4" fontId="1" fillId="3" borderId="27" xfId="0" applyNumberFormat="1" applyFont="1" applyFill="1" applyBorder="1" applyAlignment="1">
      <alignment horizontal="right" vertical="center"/>
    </xf>
    <xf numFmtId="0" fontId="3" fillId="3" borderId="29" xfId="0" applyFont="1" applyFill="1" applyBorder="1" applyAlignment="1">
      <alignment vertical="center"/>
    </xf>
    <xf numFmtId="0" fontId="0" fillId="0" borderId="0" xfId="0" applyBorder="1"/>
    <xf numFmtId="0" fontId="5" fillId="0" borderId="2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3" fillId="3" borderId="49" xfId="0" applyFont="1" applyFill="1" applyBorder="1" applyAlignment="1">
      <alignment horizontal="center" vertical="center"/>
    </xf>
    <xf numFmtId="0" fontId="5" fillId="0" borderId="48" xfId="0" applyFont="1" applyBorder="1" applyAlignment="1">
      <alignment horizontal="center"/>
    </xf>
    <xf numFmtId="0" fontId="3" fillId="0" borderId="50" xfId="0" applyFont="1" applyBorder="1" applyAlignment="1">
      <alignment vertical="center"/>
    </xf>
    <xf numFmtId="0" fontId="2" fillId="0" borderId="50" xfId="0" applyFont="1" applyBorder="1" applyAlignment="1">
      <alignment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" fontId="1" fillId="3" borderId="22" xfId="0" applyNumberFormat="1" applyFont="1" applyFill="1" applyBorder="1" applyAlignment="1">
      <alignment horizontal="right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12" fillId="4" borderId="12" xfId="0" applyNumberFormat="1" applyFont="1" applyFill="1" applyBorder="1" applyAlignment="1" applyProtection="1">
      <alignment horizontal="center" vertical="center" wrapText="1"/>
    </xf>
    <xf numFmtId="0" fontId="12" fillId="4" borderId="18" xfId="0" applyNumberFormat="1" applyFont="1" applyFill="1" applyBorder="1" applyAlignment="1" applyProtection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49" fontId="1" fillId="2" borderId="26" xfId="0" applyNumberFormat="1" applyFont="1" applyFill="1" applyBorder="1" applyAlignment="1">
      <alignment horizontal="center" vertical="center"/>
    </xf>
    <xf numFmtId="49" fontId="1" fillId="2" borderId="38" xfId="0" applyNumberFormat="1" applyFont="1" applyFill="1" applyBorder="1" applyAlignment="1">
      <alignment horizontal="center" vertical="center"/>
    </xf>
    <xf numFmtId="4" fontId="1" fillId="3" borderId="16" xfId="0" applyNumberFormat="1" applyFont="1" applyFill="1" applyBorder="1" applyAlignment="1">
      <alignment horizontal="center"/>
    </xf>
    <xf numFmtId="4" fontId="1" fillId="3" borderId="19" xfId="0" applyNumberFormat="1" applyFont="1" applyFill="1" applyBorder="1" applyAlignment="1">
      <alignment horizontal="center"/>
    </xf>
    <xf numFmtId="4" fontId="1" fillId="3" borderId="12" xfId="0" applyNumberFormat="1" applyFont="1" applyFill="1" applyBorder="1" applyAlignment="1">
      <alignment horizontal="center"/>
    </xf>
    <xf numFmtId="4" fontId="1" fillId="3" borderId="18" xfId="0" applyNumberFormat="1" applyFont="1" applyFill="1" applyBorder="1" applyAlignment="1">
      <alignment horizontal="center"/>
    </xf>
    <xf numFmtId="4" fontId="0" fillId="0" borderId="21" xfId="0" applyNumberFormat="1" applyBorder="1" applyAlignment="1">
      <alignment horizontal="center"/>
    </xf>
    <xf numFmtId="0" fontId="2" fillId="0" borderId="21" xfId="0" applyFont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left"/>
    </xf>
    <xf numFmtId="0" fontId="3" fillId="3" borderId="18" xfId="0" applyFont="1" applyFill="1" applyBorder="1" applyAlignment="1">
      <alignment horizontal="left"/>
    </xf>
    <xf numFmtId="0" fontId="3" fillId="3" borderId="16" xfId="0" applyFont="1" applyFill="1" applyBorder="1" applyAlignment="1">
      <alignment horizontal="left"/>
    </xf>
    <xf numFmtId="0" fontId="3" fillId="3" borderId="17" xfId="0" applyFont="1" applyFill="1" applyBorder="1" applyAlignment="1">
      <alignment horizontal="left"/>
    </xf>
    <xf numFmtId="0" fontId="3" fillId="3" borderId="19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wrapText="1"/>
    </xf>
    <xf numFmtId="0" fontId="1" fillId="2" borderId="2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4" fontId="1" fillId="0" borderId="16" xfId="0" applyNumberFormat="1" applyFont="1" applyBorder="1" applyAlignment="1">
      <alignment horizontal="center" vertical="center"/>
    </xf>
    <xf numFmtId="4" fontId="1" fillId="0" borderId="19" xfId="0" applyNumberFormat="1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4" fontId="0" fillId="0" borderId="20" xfId="0" applyNumberFormat="1" applyBorder="1" applyAlignment="1">
      <alignment horizontal="center"/>
    </xf>
    <xf numFmtId="4" fontId="0" fillId="0" borderId="12" xfId="0" applyNumberFormat="1" applyBorder="1" applyAlignment="1">
      <alignment horizontal="center" vertical="center"/>
    </xf>
    <xf numFmtId="4" fontId="0" fillId="0" borderId="18" xfId="0" applyNumberFormat="1" applyBorder="1" applyAlignment="1">
      <alignment horizontal="center" vertical="center"/>
    </xf>
    <xf numFmtId="0" fontId="2" fillId="0" borderId="20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4" fontId="0" fillId="0" borderId="14" xfId="0" applyNumberFormat="1" applyBorder="1" applyAlignment="1">
      <alignment horizontal="center" vertical="center"/>
    </xf>
    <xf numFmtId="4" fontId="0" fillId="0" borderId="25" xfId="0" applyNumberFormat="1" applyBorder="1" applyAlignment="1">
      <alignment horizontal="center" vertic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4" fontId="2" fillId="0" borderId="12" xfId="0" applyNumberFormat="1" applyFont="1" applyBorder="1" applyAlignment="1">
      <alignment horizontal="center" vertical="center"/>
    </xf>
    <xf numFmtId="4" fontId="2" fillId="0" borderId="13" xfId="0" applyNumberFormat="1" applyFont="1" applyBorder="1" applyAlignment="1">
      <alignment horizontal="center" vertical="center"/>
    </xf>
    <xf numFmtId="4" fontId="5" fillId="0" borderId="21" xfId="0" applyNumberFormat="1" applyFont="1" applyBorder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/>
    </xf>
    <xf numFmtId="4" fontId="2" fillId="0" borderId="18" xfId="0" applyNumberFormat="1" applyFont="1" applyBorder="1" applyAlignment="1">
      <alignment horizontal="center" vertical="center"/>
    </xf>
    <xf numFmtId="4" fontId="3" fillId="0" borderId="12" xfId="0" applyNumberFormat="1" applyFont="1" applyBorder="1" applyAlignment="1">
      <alignment horizontal="center" vertical="center"/>
    </xf>
    <xf numFmtId="4" fontId="3" fillId="0" borderId="18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/>
    </xf>
    <xf numFmtId="4" fontId="5" fillId="0" borderId="35" xfId="0" applyNumberFormat="1" applyFont="1" applyBorder="1" applyAlignment="1">
      <alignment horizontal="center" vertical="center"/>
    </xf>
    <xf numFmtId="4" fontId="5" fillId="0" borderId="36" xfId="0" applyNumberFormat="1" applyFont="1" applyBorder="1" applyAlignment="1">
      <alignment horizontal="center" vertical="center"/>
    </xf>
    <xf numFmtId="4" fontId="3" fillId="3" borderId="12" xfId="0" applyNumberFormat="1" applyFont="1" applyFill="1" applyBorder="1" applyAlignment="1">
      <alignment horizontal="center" vertical="center"/>
    </xf>
    <xf numFmtId="4" fontId="3" fillId="3" borderId="13" xfId="0" applyNumberFormat="1" applyFont="1" applyFill="1" applyBorder="1" applyAlignment="1">
      <alignment horizontal="center" vertical="center"/>
    </xf>
    <xf numFmtId="4" fontId="2" fillId="0" borderId="27" xfId="0" applyNumberFormat="1" applyFont="1" applyBorder="1" applyAlignment="1">
      <alignment horizontal="right" vertical="center"/>
    </xf>
    <xf numFmtId="4" fontId="2" fillId="0" borderId="26" xfId="0" applyNumberFormat="1" applyFont="1" applyBorder="1" applyAlignment="1">
      <alignment horizontal="right" vertical="center"/>
    </xf>
    <xf numFmtId="4" fontId="2" fillId="4" borderId="21" xfId="0" applyNumberFormat="1" applyFont="1" applyFill="1" applyBorder="1" applyAlignment="1">
      <alignment horizontal="right" vertical="center"/>
    </xf>
    <xf numFmtId="4" fontId="2" fillId="4" borderId="27" xfId="0" applyNumberFormat="1" applyFont="1" applyFill="1" applyBorder="1" applyAlignment="1">
      <alignment horizontal="right" vertical="center"/>
    </xf>
    <xf numFmtId="4" fontId="2" fillId="4" borderId="26" xfId="0" applyNumberFormat="1" applyFont="1" applyFill="1" applyBorder="1" applyAlignment="1">
      <alignment horizontal="right" vertical="center"/>
    </xf>
    <xf numFmtId="0" fontId="5" fillId="0" borderId="36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4" fontId="5" fillId="0" borderId="35" xfId="0" applyNumberFormat="1" applyFont="1" applyBorder="1" applyAlignment="1">
      <alignment horizontal="center" vertical="center" wrapText="1"/>
    </xf>
    <xf numFmtId="4" fontId="5" fillId="0" borderId="37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4" fontId="5" fillId="0" borderId="25" xfId="0" applyNumberFormat="1" applyFont="1" applyBorder="1" applyAlignment="1">
      <alignment horizontal="center" vertical="center" wrapText="1"/>
    </xf>
    <xf numFmtId="4" fontId="5" fillId="0" borderId="37" xfId="0" applyNumberFormat="1" applyFont="1" applyBorder="1" applyAlignment="1">
      <alignment horizontal="center" vertical="center"/>
    </xf>
    <xf numFmtId="4" fontId="5" fillId="0" borderId="14" xfId="0" applyNumberFormat="1" applyFont="1" applyBorder="1" applyAlignment="1">
      <alignment horizontal="center" vertical="center"/>
    </xf>
    <xf numFmtId="4" fontId="5" fillId="0" borderId="25" xfId="0" applyNumberFormat="1" applyFont="1" applyBorder="1" applyAlignment="1">
      <alignment horizontal="center" vertical="center"/>
    </xf>
    <xf numFmtId="4" fontId="3" fillId="4" borderId="21" xfId="0" applyNumberFormat="1" applyFont="1" applyFill="1" applyBorder="1" applyAlignment="1">
      <alignment horizontal="right" vertical="center"/>
    </xf>
    <xf numFmtId="4" fontId="11" fillId="2" borderId="31" xfId="0" applyNumberFormat="1" applyFont="1" applyFill="1" applyBorder="1" applyAlignment="1">
      <alignment horizontal="center"/>
    </xf>
    <xf numFmtId="4" fontId="5" fillId="0" borderId="12" xfId="0" applyNumberFormat="1" applyFont="1" applyBorder="1" applyAlignment="1">
      <alignment horizontal="center" vertical="center" wrapText="1"/>
    </xf>
    <xf numFmtId="4" fontId="5" fillId="0" borderId="18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4" fontId="3" fillId="0" borderId="35" xfId="0" applyNumberFormat="1" applyFont="1" applyBorder="1" applyAlignment="1">
      <alignment horizontal="center" vertical="center" wrapText="1"/>
    </xf>
    <xf numFmtId="4" fontId="3" fillId="0" borderId="37" xfId="0" applyNumberFormat="1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4" fontId="3" fillId="0" borderId="25" xfId="0" applyNumberFormat="1" applyFont="1" applyBorder="1" applyAlignment="1">
      <alignment horizontal="center" vertical="center" wrapText="1"/>
    </xf>
    <xf numFmtId="4" fontId="2" fillId="0" borderId="35" xfId="0" applyNumberFormat="1" applyFont="1" applyBorder="1" applyAlignment="1">
      <alignment horizontal="center" vertical="center" wrapText="1"/>
    </xf>
    <xf numFmtId="4" fontId="2" fillId="0" borderId="37" xfId="0" applyNumberFormat="1" applyFont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4" fontId="2" fillId="0" borderId="25" xfId="0" applyNumberFormat="1" applyFont="1" applyBorder="1" applyAlignment="1">
      <alignment horizontal="center" vertical="center" wrapText="1"/>
    </xf>
    <xf numFmtId="4" fontId="5" fillId="0" borderId="12" xfId="0" applyNumberFormat="1" applyFont="1" applyFill="1" applyBorder="1" applyAlignment="1">
      <alignment horizontal="center" vertical="center" wrapText="1"/>
    </xf>
    <xf numFmtId="4" fontId="5" fillId="0" borderId="18" xfId="0" applyNumberFormat="1" applyFont="1" applyFill="1" applyBorder="1" applyAlignment="1">
      <alignment horizontal="center" vertical="center" wrapText="1"/>
    </xf>
    <xf numFmtId="4" fontId="3" fillId="3" borderId="12" xfId="0" applyNumberFormat="1" applyFont="1" applyFill="1" applyBorder="1" applyAlignment="1">
      <alignment horizontal="center" vertical="center" wrapText="1"/>
    </xf>
    <xf numFmtId="4" fontId="3" fillId="3" borderId="18" xfId="0" applyNumberFormat="1" applyFont="1" applyFill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4" fontId="3" fillId="3" borderId="26" xfId="0" applyNumberFormat="1" applyFont="1" applyFill="1" applyBorder="1" applyAlignment="1">
      <alignment horizontal="center" vertical="center"/>
    </xf>
    <xf numFmtId="4" fontId="3" fillId="3" borderId="29" xfId="0" applyNumberFormat="1" applyFont="1" applyFill="1" applyBorder="1" applyAlignment="1">
      <alignment horizontal="center" vertical="center"/>
    </xf>
    <xf numFmtId="4" fontId="3" fillId="3" borderId="30" xfId="0" applyNumberFormat="1" applyFont="1" applyFill="1" applyBorder="1" applyAlignment="1">
      <alignment horizontal="center" vertical="center"/>
    </xf>
    <xf numFmtId="4" fontId="5" fillId="4" borderId="35" xfId="0" applyNumberFormat="1" applyFont="1" applyFill="1" applyBorder="1" applyAlignment="1">
      <alignment horizontal="center" vertical="center" wrapText="1"/>
    </xf>
    <xf numFmtId="4" fontId="5" fillId="4" borderId="37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43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/>
    </xf>
    <xf numFmtId="0" fontId="11" fillId="2" borderId="43" xfId="0" applyFont="1" applyFill="1" applyBorder="1" applyAlignment="1">
      <alignment horizontal="center"/>
    </xf>
    <xf numFmtId="0" fontId="11" fillId="2" borderId="40" xfId="0" applyFont="1" applyFill="1" applyBorder="1" applyAlignment="1">
      <alignment horizontal="center"/>
    </xf>
    <xf numFmtId="0" fontId="3" fillId="3" borderId="15" xfId="0" applyFont="1" applyFill="1" applyBorder="1" applyAlignment="1">
      <alignment vertical="center" wrapText="1"/>
    </xf>
    <xf numFmtId="0" fontId="3" fillId="3" borderId="25" xfId="0" applyFont="1" applyFill="1" applyBorder="1" applyAlignment="1">
      <alignment vertical="center" wrapText="1"/>
    </xf>
    <xf numFmtId="0" fontId="5" fillId="0" borderId="36" xfId="0" applyFont="1" applyBorder="1" applyAlignment="1">
      <alignment vertical="center" wrapText="1"/>
    </xf>
    <xf numFmtId="0" fontId="5" fillId="0" borderId="37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3" fillId="3" borderId="7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4" fontId="3" fillId="3" borderId="32" xfId="0" applyNumberFormat="1" applyFont="1" applyFill="1" applyBorder="1" applyAlignment="1">
      <alignment horizontal="center" vertical="center"/>
    </xf>
    <xf numFmtId="4" fontId="3" fillId="3" borderId="34" xfId="0" applyNumberFormat="1" applyFont="1" applyFill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18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left" vertical="center" wrapText="1"/>
    </xf>
    <xf numFmtId="4" fontId="1" fillId="0" borderId="32" xfId="0" applyNumberFormat="1" applyFont="1" applyBorder="1" applyAlignment="1">
      <alignment horizontal="center" vertical="center"/>
    </xf>
    <xf numFmtId="4" fontId="1" fillId="0" borderId="34" xfId="0" applyNumberFormat="1" applyFont="1" applyBorder="1" applyAlignment="1">
      <alignment horizontal="center" vertical="center"/>
    </xf>
    <xf numFmtId="4" fontId="1" fillId="0" borderId="39" xfId="0" applyNumberFormat="1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" fontId="0" fillId="0" borderId="16" xfId="0" applyNumberFormat="1" applyBorder="1" applyAlignment="1">
      <alignment horizontal="center" vertical="center"/>
    </xf>
    <xf numFmtId="4" fontId="0" fillId="0" borderId="19" xfId="0" applyNumberForma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4" fontId="0" fillId="4" borderId="12" xfId="0" applyNumberFormat="1" applyFill="1" applyBorder="1" applyAlignment="1">
      <alignment horizontal="center" vertical="center"/>
    </xf>
    <xf numFmtId="4" fontId="0" fillId="4" borderId="18" xfId="0" applyNumberFormat="1" applyFill="1" applyBorder="1" applyAlignment="1">
      <alignment horizontal="center" vertical="center"/>
    </xf>
    <xf numFmtId="4" fontId="5" fillId="0" borderId="16" xfId="0" applyNumberFormat="1" applyFont="1" applyBorder="1" applyAlignment="1">
      <alignment horizontal="center" vertical="center" wrapText="1"/>
    </xf>
    <xf numFmtId="4" fontId="5" fillId="0" borderId="19" xfId="0" applyNumberFormat="1" applyFont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2" fillId="4" borderId="12" xfId="0" applyNumberFormat="1" applyFont="1" applyFill="1" applyBorder="1" applyAlignment="1" applyProtection="1">
      <alignment horizontal="center" vertical="center" wrapText="1"/>
    </xf>
    <xf numFmtId="0" fontId="12" fillId="4" borderId="18" xfId="0" applyNumberFormat="1" applyFont="1" applyFill="1" applyBorder="1" applyAlignment="1" applyProtection="1">
      <alignment horizontal="center" vertical="center" wrapText="1"/>
    </xf>
    <xf numFmtId="0" fontId="12" fillId="4" borderId="32" xfId="0" applyNumberFormat="1" applyFont="1" applyFill="1" applyBorder="1" applyAlignment="1" applyProtection="1">
      <alignment horizontal="center" vertical="center" wrapText="1"/>
    </xf>
    <xf numFmtId="0" fontId="12" fillId="4" borderId="34" xfId="0" applyNumberFormat="1" applyFont="1" applyFill="1" applyBorder="1" applyAlignment="1" applyProtection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12" fillId="4" borderId="16" xfId="0" applyNumberFormat="1" applyFont="1" applyFill="1" applyBorder="1" applyAlignment="1" applyProtection="1">
      <alignment horizontal="center" vertical="center" wrapText="1"/>
    </xf>
    <xf numFmtId="0" fontId="12" fillId="4" borderId="19" xfId="0" applyNumberFormat="1" applyFont="1" applyFill="1" applyBorder="1" applyAlignment="1" applyProtection="1">
      <alignment horizontal="center" vertical="center" wrapText="1"/>
    </xf>
    <xf numFmtId="0" fontId="11" fillId="4" borderId="21" xfId="0" applyNumberFormat="1" applyFont="1" applyFill="1" applyBorder="1" applyAlignment="1" applyProtection="1">
      <alignment horizontal="left" vertical="center" wrapText="1"/>
    </xf>
    <xf numFmtId="0" fontId="14" fillId="4" borderId="21" xfId="0" quotePrefix="1" applyFont="1" applyFill="1" applyBorder="1" applyAlignment="1">
      <alignment horizontal="left" vertical="center"/>
    </xf>
    <xf numFmtId="0" fontId="14" fillId="4" borderId="22" xfId="0" quotePrefix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1" fillId="4" borderId="32" xfId="0" applyNumberFormat="1" applyFont="1" applyFill="1" applyBorder="1" applyAlignment="1" applyProtection="1">
      <alignment horizontal="left" vertical="center"/>
    </xf>
    <xf numFmtId="0" fontId="11" fillId="4" borderId="33" xfId="0" applyNumberFormat="1" applyFont="1" applyFill="1" applyBorder="1" applyAlignment="1" applyProtection="1">
      <alignment horizontal="left" vertical="center"/>
    </xf>
    <xf numFmtId="0" fontId="11" fillId="4" borderId="34" xfId="0" applyNumberFormat="1" applyFont="1" applyFill="1" applyBorder="1" applyAlignment="1" applyProtection="1">
      <alignment horizontal="left" vertical="center"/>
    </xf>
    <xf numFmtId="0" fontId="13" fillId="4" borderId="21" xfId="0" applyNumberFormat="1" applyFont="1" applyFill="1" applyBorder="1" applyAlignment="1" applyProtection="1">
      <alignment horizontal="left" vertical="center" wrapText="1"/>
    </xf>
    <xf numFmtId="0" fontId="14" fillId="4" borderId="21" xfId="0" quotePrefix="1" applyFont="1" applyFill="1" applyBorder="1" applyAlignment="1">
      <alignment horizontal="left" vertical="center" wrapText="1"/>
    </xf>
    <xf numFmtId="0" fontId="13" fillId="4" borderId="35" xfId="0" applyNumberFormat="1" applyFont="1" applyFill="1" applyBorder="1" applyAlignment="1" applyProtection="1">
      <alignment horizontal="left" vertical="center" wrapText="1"/>
    </xf>
    <xf numFmtId="0" fontId="13" fillId="4" borderId="36" xfId="0" applyNumberFormat="1" applyFont="1" applyFill="1" applyBorder="1" applyAlignment="1" applyProtection="1">
      <alignment horizontal="left" vertical="center" wrapText="1"/>
    </xf>
    <xf numFmtId="0" fontId="13" fillId="4" borderId="37" xfId="0" applyNumberFormat="1" applyFont="1" applyFill="1" applyBorder="1" applyAlignment="1" applyProtection="1">
      <alignment horizontal="left" vertical="center" wrapText="1"/>
    </xf>
    <xf numFmtId="0" fontId="13" fillId="4" borderId="14" xfId="0" applyNumberFormat="1" applyFont="1" applyFill="1" applyBorder="1" applyAlignment="1" applyProtection="1">
      <alignment horizontal="left" vertical="center" wrapText="1"/>
    </xf>
    <xf numFmtId="0" fontId="13" fillId="4" borderId="15" xfId="0" applyNumberFormat="1" applyFont="1" applyFill="1" applyBorder="1" applyAlignment="1" applyProtection="1">
      <alignment horizontal="left" vertical="center" wrapText="1"/>
    </xf>
    <xf numFmtId="0" fontId="13" fillId="4" borderId="25" xfId="0" applyNumberFormat="1" applyFont="1" applyFill="1" applyBorder="1" applyAlignment="1" applyProtection="1">
      <alignment horizontal="left" vertical="center" wrapText="1"/>
    </xf>
    <xf numFmtId="0" fontId="1" fillId="5" borderId="29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1" fillId="5" borderId="30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28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30" xfId="0" applyFont="1" applyFill="1" applyBorder="1" applyAlignment="1">
      <alignment horizontal="left" vertical="center"/>
    </xf>
    <xf numFmtId="4" fontId="1" fillId="6" borderId="23" xfId="0" applyNumberFormat="1" applyFont="1" applyFill="1" applyBorder="1" applyAlignment="1">
      <alignment horizontal="center" vertical="center"/>
    </xf>
    <xf numFmtId="4" fontId="1" fillId="5" borderId="29" xfId="0" applyNumberFormat="1" applyFont="1" applyFill="1" applyBorder="1" applyAlignment="1">
      <alignment horizontal="center" vertical="center"/>
    </xf>
    <xf numFmtId="4" fontId="1" fillId="5" borderId="30" xfId="0" applyNumberFormat="1" applyFont="1" applyFill="1" applyBorder="1" applyAlignment="1">
      <alignment horizontal="center" vertical="center"/>
    </xf>
    <xf numFmtId="4" fontId="1" fillId="3" borderId="14" xfId="0" applyNumberFormat="1" applyFont="1" applyFill="1" applyBorder="1" applyAlignment="1">
      <alignment horizontal="center" vertical="center"/>
    </xf>
    <xf numFmtId="4" fontId="1" fillId="3" borderId="25" xfId="0" applyNumberFormat="1" applyFont="1" applyFill="1" applyBorder="1" applyAlignment="1">
      <alignment horizontal="center" vertical="center"/>
    </xf>
    <xf numFmtId="4" fontId="1" fillId="3" borderId="35" xfId="0" applyNumberFormat="1" applyFont="1" applyFill="1" applyBorder="1" applyAlignment="1">
      <alignment horizontal="center" vertical="center"/>
    </xf>
    <xf numFmtId="4" fontId="1" fillId="3" borderId="37" xfId="0" applyNumberFormat="1" applyFont="1" applyFill="1" applyBorder="1" applyAlignment="1">
      <alignment horizontal="center" vertical="center"/>
    </xf>
    <xf numFmtId="4" fontId="9" fillId="0" borderId="12" xfId="0" applyNumberFormat="1" applyFont="1" applyBorder="1" applyAlignment="1">
      <alignment horizontal="center" vertical="center"/>
    </xf>
    <xf numFmtId="4" fontId="9" fillId="0" borderId="18" xfId="0" applyNumberFormat="1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6" fillId="0" borderId="12" xfId="0" applyNumberFormat="1" applyFont="1" applyFill="1" applyBorder="1" applyAlignment="1">
      <alignment horizontal="center" vertical="center"/>
    </xf>
    <xf numFmtId="4" fontId="6" fillId="0" borderId="18" xfId="0" applyNumberFormat="1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left" vertical="center"/>
    </xf>
    <xf numFmtId="0" fontId="3" fillId="3" borderId="36" xfId="0" applyFont="1" applyFill="1" applyBorder="1" applyAlignment="1">
      <alignment horizontal="left" vertical="center"/>
    </xf>
    <xf numFmtId="0" fontId="3" fillId="3" borderId="37" xfId="0" applyFont="1" applyFill="1" applyBorder="1" applyAlignment="1">
      <alignment horizontal="left" vertical="center"/>
    </xf>
    <xf numFmtId="0" fontId="1" fillId="5" borderId="35" xfId="0" applyFont="1" applyFill="1" applyBorder="1" applyAlignment="1">
      <alignment horizontal="center" vertical="center"/>
    </xf>
    <xf numFmtId="0" fontId="1" fillId="5" borderId="36" xfId="0" applyFont="1" applyFill="1" applyBorder="1" applyAlignment="1">
      <alignment horizontal="center" vertical="center"/>
    </xf>
    <xf numFmtId="0" fontId="1" fillId="5" borderId="37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left" vertical="center"/>
    </xf>
    <xf numFmtId="0" fontId="3" fillId="3" borderId="25" xfId="0" applyFont="1" applyFill="1" applyBorder="1" applyAlignment="1">
      <alignment horizontal="left" vertical="center"/>
    </xf>
    <xf numFmtId="4" fontId="1" fillId="3" borderId="29" xfId="0" applyNumberFormat="1" applyFont="1" applyFill="1" applyBorder="1" applyAlignment="1">
      <alignment horizontal="center" vertical="center"/>
    </xf>
    <xf numFmtId="4" fontId="1" fillId="3" borderId="30" xfId="0" applyNumberFormat="1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30" xfId="0" applyFont="1" applyFill="1" applyBorder="1" applyAlignment="1">
      <alignment horizontal="left" vertical="center" wrapText="1"/>
    </xf>
    <xf numFmtId="4" fontId="0" fillId="0" borderId="29" xfId="0" applyNumberFormat="1" applyBorder="1" applyAlignment="1">
      <alignment horizontal="center" vertical="center"/>
    </xf>
    <xf numFmtId="4" fontId="0" fillId="0" borderId="30" xfId="0" applyNumberForma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4" fontId="1" fillId="0" borderId="25" xfId="0" applyNumberFormat="1" applyFont="1" applyBorder="1" applyAlignment="1">
      <alignment horizontal="center" vertical="center"/>
    </xf>
    <xf numFmtId="4" fontId="1" fillId="5" borderId="35" xfId="0" applyNumberFormat="1" applyFont="1" applyFill="1" applyBorder="1" applyAlignment="1">
      <alignment horizontal="center" vertical="center"/>
    </xf>
    <xf numFmtId="4" fontId="1" fillId="5" borderId="37" xfId="0" applyNumberFormat="1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30" xfId="0" applyFont="1" applyFill="1" applyBorder="1" applyAlignment="1">
      <alignment vertical="center"/>
    </xf>
    <xf numFmtId="0" fontId="3" fillId="3" borderId="29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3" fillId="3" borderId="30" xfId="0" applyFont="1" applyFill="1" applyBorder="1" applyAlignment="1">
      <alignment vertical="center" wrapText="1"/>
    </xf>
    <xf numFmtId="4" fontId="1" fillId="3" borderId="12" xfId="0" applyNumberFormat="1" applyFont="1" applyFill="1" applyBorder="1" applyAlignment="1">
      <alignment horizontal="center" vertical="center"/>
    </xf>
    <xf numFmtId="4" fontId="1" fillId="3" borderId="18" xfId="0" applyNumberFormat="1" applyFont="1" applyFill="1" applyBorder="1" applyAlignment="1">
      <alignment horizontal="center" vertical="center"/>
    </xf>
    <xf numFmtId="4" fontId="1" fillId="3" borderId="38" xfId="0" applyNumberFormat="1" applyFont="1" applyFill="1" applyBorder="1" applyAlignment="1">
      <alignment horizontal="right" vertical="center"/>
    </xf>
    <xf numFmtId="4" fontId="1" fillId="3" borderId="27" xfId="0" applyNumberFormat="1" applyFont="1" applyFill="1" applyBorder="1" applyAlignment="1">
      <alignment horizontal="right" vertical="center"/>
    </xf>
    <xf numFmtId="4" fontId="0" fillId="0" borderId="35" xfId="0" applyNumberFormat="1" applyBorder="1" applyAlignment="1">
      <alignment horizontal="center" vertical="center"/>
    </xf>
    <xf numFmtId="4" fontId="0" fillId="0" borderId="37" xfId="0" applyNumberFormat="1" applyBorder="1" applyAlignment="1">
      <alignment horizontal="center" vertical="center"/>
    </xf>
    <xf numFmtId="4" fontId="1" fillId="3" borderId="26" xfId="0" applyNumberFormat="1" applyFont="1" applyFill="1" applyBorder="1" applyAlignment="1">
      <alignment horizontal="right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4" fontId="0" fillId="0" borderId="23" xfId="0" applyNumberFormat="1" applyBorder="1" applyAlignment="1">
      <alignment horizontal="center" vertical="center"/>
    </xf>
    <xf numFmtId="4" fontId="0" fillId="0" borderId="24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4" fontId="3" fillId="4" borderId="12" xfId="0" applyNumberFormat="1" applyFont="1" applyFill="1" applyBorder="1" applyAlignment="1">
      <alignment horizontal="center" vertical="center"/>
    </xf>
    <xf numFmtId="4" fontId="3" fillId="4" borderId="18" xfId="0" applyNumberFormat="1" applyFont="1" applyFill="1" applyBorder="1" applyAlignment="1">
      <alignment horizontal="center" vertical="center"/>
    </xf>
    <xf numFmtId="4" fontId="3" fillId="4" borderId="16" xfId="0" applyNumberFormat="1" applyFont="1" applyFill="1" applyBorder="1" applyAlignment="1">
      <alignment horizontal="center" vertical="center"/>
    </xf>
    <xf numFmtId="4" fontId="3" fillId="4" borderId="19" xfId="0" applyNumberFormat="1" applyFont="1" applyFill="1" applyBorder="1" applyAlignment="1">
      <alignment horizontal="center" vertical="center"/>
    </xf>
    <xf numFmtId="4" fontId="3" fillId="4" borderId="32" xfId="0" applyNumberFormat="1" applyFont="1" applyFill="1" applyBorder="1" applyAlignment="1">
      <alignment horizontal="center" vertical="center"/>
    </xf>
    <xf numFmtId="4" fontId="3" fillId="4" borderId="34" xfId="0" applyNumberFormat="1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abSelected="1" zoomScaleNormal="100" workbookViewId="0"/>
  </sheetViews>
  <sheetFormatPr defaultRowHeight="15" x14ac:dyDescent="0.25"/>
  <cols>
    <col min="1" max="3" width="8.85546875" customWidth="1"/>
    <col min="4" max="4" width="12.85546875" customWidth="1"/>
    <col min="5" max="10" width="8.85546875" customWidth="1"/>
    <col min="13" max="13" width="12.7109375" bestFit="1" customWidth="1"/>
  </cols>
  <sheetData>
    <row r="1" spans="1:12" x14ac:dyDescent="0.25">
      <c r="A1" s="1" t="s">
        <v>14</v>
      </c>
    </row>
    <row r="2" spans="1:12" x14ac:dyDescent="0.25">
      <c r="A2" t="s">
        <v>12</v>
      </c>
    </row>
    <row r="3" spans="1:12" x14ac:dyDescent="0.25">
      <c r="A3" t="s">
        <v>13</v>
      </c>
    </row>
    <row r="5" spans="1:12" ht="15" customHeight="1" x14ac:dyDescent="0.25">
      <c r="A5" s="200" t="s">
        <v>131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</row>
    <row r="6" spans="1:12" x14ac:dyDescent="0.25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</row>
    <row r="7" spans="1:12" x14ac:dyDescent="0.25">
      <c r="A7" s="200"/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</row>
    <row r="9" spans="1:12" x14ac:dyDescent="0.25">
      <c r="A9" s="199" t="s">
        <v>199</v>
      </c>
      <c r="B9" s="199"/>
      <c r="C9" s="199"/>
      <c r="D9" s="199"/>
      <c r="E9" s="199"/>
      <c r="F9" s="199"/>
      <c r="G9" s="199"/>
      <c r="H9" s="199"/>
      <c r="I9" s="199"/>
      <c r="J9" s="199"/>
      <c r="K9" s="199"/>
      <c r="L9" s="199"/>
    </row>
    <row r="10" spans="1:12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</row>
    <row r="11" spans="1:12" x14ac:dyDescent="0.25">
      <c r="A11" s="198" t="s">
        <v>0</v>
      </c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8"/>
    </row>
    <row r="12" spans="1:12" x14ac:dyDescent="0.25">
      <c r="A12" s="198" t="s">
        <v>142</v>
      </c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</row>
    <row r="14" spans="1:12" ht="15.75" thickBot="1" x14ac:dyDescent="0.3">
      <c r="A14" s="1" t="s">
        <v>132</v>
      </c>
    </row>
    <row r="15" spans="1:12" ht="15" customHeight="1" x14ac:dyDescent="0.25">
      <c r="A15" s="201" t="s">
        <v>1</v>
      </c>
      <c r="B15" s="202"/>
      <c r="C15" s="202"/>
      <c r="D15" s="203"/>
      <c r="E15" s="207" t="s">
        <v>184</v>
      </c>
      <c r="F15" s="207"/>
      <c r="G15" s="209" t="s">
        <v>233</v>
      </c>
      <c r="H15" s="210"/>
      <c r="I15" s="207" t="s">
        <v>205</v>
      </c>
      <c r="J15" s="207"/>
      <c r="K15" s="18" t="s">
        <v>39</v>
      </c>
      <c r="L15" s="18" t="s">
        <v>39</v>
      </c>
    </row>
    <row r="16" spans="1:12" x14ac:dyDescent="0.25">
      <c r="A16" s="204"/>
      <c r="B16" s="205"/>
      <c r="C16" s="205"/>
      <c r="D16" s="206"/>
      <c r="E16" s="208"/>
      <c r="F16" s="208"/>
      <c r="G16" s="211"/>
      <c r="H16" s="212"/>
      <c r="I16" s="208"/>
      <c r="J16" s="208"/>
      <c r="K16" s="184" t="s">
        <v>234</v>
      </c>
      <c r="L16" s="185" t="s">
        <v>235</v>
      </c>
    </row>
    <row r="17" spans="1:13" ht="15.75" thickBot="1" x14ac:dyDescent="0.3">
      <c r="A17" s="233">
        <v>1</v>
      </c>
      <c r="B17" s="234"/>
      <c r="C17" s="234"/>
      <c r="D17" s="235"/>
      <c r="E17" s="213">
        <v>2</v>
      </c>
      <c r="F17" s="213"/>
      <c r="G17" s="213">
        <v>3</v>
      </c>
      <c r="H17" s="213"/>
      <c r="I17" s="213">
        <v>4</v>
      </c>
      <c r="J17" s="213"/>
      <c r="K17" s="19">
        <v>5</v>
      </c>
      <c r="L17" s="19">
        <v>6</v>
      </c>
    </row>
    <row r="18" spans="1:13" x14ac:dyDescent="0.25">
      <c r="A18" s="225" t="s">
        <v>2</v>
      </c>
      <c r="B18" s="226"/>
      <c r="C18" s="226"/>
      <c r="D18" s="227"/>
      <c r="E18" s="231">
        <v>2237499.85</v>
      </c>
      <c r="F18" s="232"/>
      <c r="G18" s="231">
        <f>2517151.76-G20</f>
        <v>2468475.4499999997</v>
      </c>
      <c r="H18" s="232"/>
      <c r="I18" s="231">
        <v>2377738.6800000002</v>
      </c>
      <c r="J18" s="232"/>
      <c r="K18" s="54">
        <f t="shared" ref="K18:K25" si="0">I18/E18*100</f>
        <v>106.26765762688208</v>
      </c>
      <c r="L18" s="54">
        <f>I18/G18*100</f>
        <v>96.324177742987089</v>
      </c>
      <c r="M18" s="23"/>
    </row>
    <row r="19" spans="1:13" x14ac:dyDescent="0.25">
      <c r="A19" s="228" t="s">
        <v>3</v>
      </c>
      <c r="B19" s="229"/>
      <c r="C19" s="229"/>
      <c r="D19" s="230"/>
      <c r="E19" s="222">
        <v>0</v>
      </c>
      <c r="F19" s="223"/>
      <c r="G19" s="222">
        <v>0</v>
      </c>
      <c r="H19" s="223"/>
      <c r="I19" s="222">
        <v>0</v>
      </c>
      <c r="J19" s="223"/>
      <c r="K19" s="52" t="e">
        <f t="shared" si="0"/>
        <v>#DIV/0!</v>
      </c>
      <c r="L19" s="52" t="e">
        <f t="shared" ref="L19:L33" si="1">I19/G19*100</f>
        <v>#DIV/0!</v>
      </c>
    </row>
    <row r="20" spans="1:13" x14ac:dyDescent="0.25">
      <c r="A20" s="228" t="s">
        <v>11</v>
      </c>
      <c r="B20" s="229"/>
      <c r="C20" s="229"/>
      <c r="D20" s="230"/>
      <c r="E20" s="222">
        <v>15497.11</v>
      </c>
      <c r="F20" s="223"/>
      <c r="G20" s="222">
        <v>48676.31</v>
      </c>
      <c r="H20" s="223"/>
      <c r="I20" s="222">
        <v>48676.31</v>
      </c>
      <c r="J20" s="223"/>
      <c r="K20" s="52">
        <f t="shared" si="0"/>
        <v>314.09927399366717</v>
      </c>
      <c r="L20" s="52">
        <f t="shared" si="1"/>
        <v>100</v>
      </c>
    </row>
    <row r="21" spans="1:13" s="79" customFormat="1" x14ac:dyDescent="0.25">
      <c r="A21" s="192" t="s">
        <v>4</v>
      </c>
      <c r="B21" s="193"/>
      <c r="C21" s="193"/>
      <c r="D21" s="194"/>
      <c r="E21" s="188">
        <f>SUM(E18:F20)</f>
        <v>2252996.96</v>
      </c>
      <c r="F21" s="189"/>
      <c r="G21" s="188">
        <f>SUM(G18:H20)</f>
        <v>2517151.7599999998</v>
      </c>
      <c r="H21" s="189"/>
      <c r="I21" s="188">
        <f>SUM(I18:J20)</f>
        <v>2426414.9900000002</v>
      </c>
      <c r="J21" s="189"/>
      <c r="K21" s="51">
        <f t="shared" si="0"/>
        <v>107.6972154458655</v>
      </c>
      <c r="L21" s="51">
        <f>I21/G21*100</f>
        <v>96.395260252405308</v>
      </c>
    </row>
    <row r="22" spans="1:13" x14ac:dyDescent="0.25">
      <c r="A22" s="228" t="s">
        <v>5</v>
      </c>
      <c r="B22" s="229"/>
      <c r="C22" s="229"/>
      <c r="D22" s="230"/>
      <c r="E22" s="222">
        <v>2196705.38</v>
      </c>
      <c r="F22" s="223"/>
      <c r="G22" s="222">
        <f>2517151.76-G23</f>
        <v>2488808.0099999998</v>
      </c>
      <c r="H22" s="223"/>
      <c r="I22" s="222">
        <v>2560634.2400000002</v>
      </c>
      <c r="J22" s="223"/>
      <c r="K22" s="52">
        <f t="shared" si="0"/>
        <v>116.56703094158219</v>
      </c>
      <c r="L22" s="52">
        <f t="shared" si="1"/>
        <v>102.8859690949002</v>
      </c>
      <c r="M22" s="23"/>
    </row>
    <row r="23" spans="1:13" x14ac:dyDescent="0.25">
      <c r="A23" s="228" t="s">
        <v>6</v>
      </c>
      <c r="B23" s="229"/>
      <c r="C23" s="229"/>
      <c r="D23" s="230"/>
      <c r="E23" s="222">
        <v>7615.27</v>
      </c>
      <c r="F23" s="223"/>
      <c r="G23" s="222">
        <f>8000+7000+10000+2000+1343.75</f>
        <v>28343.75</v>
      </c>
      <c r="H23" s="223"/>
      <c r="I23" s="222">
        <v>3023.99</v>
      </c>
      <c r="J23" s="223"/>
      <c r="K23" s="52">
        <f t="shared" si="0"/>
        <v>39.709557244851453</v>
      </c>
      <c r="L23" s="52">
        <f t="shared" si="1"/>
        <v>10.668983461962513</v>
      </c>
      <c r="M23" s="23"/>
    </row>
    <row r="24" spans="1:13" s="79" customFormat="1" x14ac:dyDescent="0.25">
      <c r="A24" s="192" t="s">
        <v>7</v>
      </c>
      <c r="B24" s="193"/>
      <c r="C24" s="193"/>
      <c r="D24" s="194"/>
      <c r="E24" s="188">
        <f>SUM(E22:F23)</f>
        <v>2204320.65</v>
      </c>
      <c r="F24" s="189"/>
      <c r="G24" s="188">
        <f>SUM(G22:H23)</f>
        <v>2517151.7599999998</v>
      </c>
      <c r="H24" s="189"/>
      <c r="I24" s="188">
        <f>SUM(I22:J23)</f>
        <v>2563658.2300000004</v>
      </c>
      <c r="J24" s="189"/>
      <c r="K24" s="51">
        <f t="shared" si="0"/>
        <v>116.30151130689632</v>
      </c>
      <c r="L24" s="51">
        <f t="shared" ref="L24" si="2">I24/G24*100</f>
        <v>101.847583079377</v>
      </c>
      <c r="M24" s="23"/>
    </row>
    <row r="25" spans="1:13" ht="15.75" thickBot="1" x14ac:dyDescent="0.3">
      <c r="A25" s="214" t="s">
        <v>8</v>
      </c>
      <c r="B25" s="215"/>
      <c r="C25" s="215"/>
      <c r="D25" s="216"/>
      <c r="E25" s="217">
        <f>E21-E24</f>
        <v>48676.310000000056</v>
      </c>
      <c r="F25" s="218"/>
      <c r="G25" s="217">
        <f>G21-G24</f>
        <v>0</v>
      </c>
      <c r="H25" s="218"/>
      <c r="I25" s="217">
        <f>I21-I24</f>
        <v>-137243.24000000022</v>
      </c>
      <c r="J25" s="218"/>
      <c r="K25" s="53">
        <f t="shared" si="0"/>
        <v>-281.95078879233051</v>
      </c>
      <c r="L25" s="53" t="e">
        <f t="shared" si="1"/>
        <v>#DIV/0!</v>
      </c>
    </row>
    <row r="26" spans="1:13" x14ac:dyDescent="0.25">
      <c r="E26" s="79"/>
      <c r="F26" s="79"/>
      <c r="K26" s="23"/>
      <c r="L26" s="23"/>
      <c r="M26" s="23"/>
    </row>
    <row r="27" spans="1:13" ht="15.75" thickBot="1" x14ac:dyDescent="0.3">
      <c r="A27" s="1" t="s">
        <v>133</v>
      </c>
      <c r="E27" s="79"/>
      <c r="F27" s="79"/>
    </row>
    <row r="28" spans="1:13" ht="15" customHeight="1" x14ac:dyDescent="0.25">
      <c r="A28" s="219" t="s">
        <v>146</v>
      </c>
      <c r="B28" s="219"/>
      <c r="C28" s="219"/>
      <c r="D28" s="219"/>
      <c r="E28" s="207" t="s">
        <v>184</v>
      </c>
      <c r="F28" s="207"/>
      <c r="G28" s="209" t="s">
        <v>233</v>
      </c>
      <c r="H28" s="210"/>
      <c r="I28" s="207" t="s">
        <v>205</v>
      </c>
      <c r="J28" s="207"/>
      <c r="K28" s="18" t="s">
        <v>39</v>
      </c>
      <c r="L28" s="18" t="s">
        <v>39</v>
      </c>
    </row>
    <row r="29" spans="1:13" x14ac:dyDescent="0.25">
      <c r="A29" s="220"/>
      <c r="B29" s="220"/>
      <c r="C29" s="220"/>
      <c r="D29" s="220"/>
      <c r="E29" s="208"/>
      <c r="F29" s="208"/>
      <c r="G29" s="211"/>
      <c r="H29" s="212"/>
      <c r="I29" s="208"/>
      <c r="J29" s="208"/>
      <c r="K29" s="184" t="s">
        <v>234</v>
      </c>
      <c r="L29" s="185" t="s">
        <v>235</v>
      </c>
      <c r="M29" s="23"/>
    </row>
    <row r="30" spans="1:13" ht="15.75" thickBot="1" x14ac:dyDescent="0.3">
      <c r="A30" s="233">
        <v>1</v>
      </c>
      <c r="B30" s="234"/>
      <c r="C30" s="234"/>
      <c r="D30" s="235"/>
      <c r="E30" s="213">
        <v>2</v>
      </c>
      <c r="F30" s="213"/>
      <c r="G30" s="213">
        <v>3</v>
      </c>
      <c r="H30" s="213"/>
      <c r="I30" s="213">
        <v>4</v>
      </c>
      <c r="J30" s="213"/>
      <c r="K30" s="19">
        <v>5</v>
      </c>
      <c r="L30" s="19">
        <v>6</v>
      </c>
      <c r="M30" s="23"/>
    </row>
    <row r="31" spans="1:13" x14ac:dyDescent="0.25">
      <c r="A31" s="224" t="s">
        <v>10</v>
      </c>
      <c r="B31" s="224"/>
      <c r="C31" s="224"/>
      <c r="D31" s="224"/>
      <c r="E31" s="221">
        <v>0</v>
      </c>
      <c r="F31" s="221"/>
      <c r="G31" s="221">
        <v>0</v>
      </c>
      <c r="H31" s="221"/>
      <c r="I31" s="221">
        <v>0</v>
      </c>
      <c r="J31" s="221"/>
      <c r="K31" s="46" t="e">
        <f t="shared" ref="K31:K37" si="3">I31/E31*100</f>
        <v>#DIV/0!</v>
      </c>
      <c r="L31" s="46" t="e">
        <f t="shared" si="1"/>
        <v>#DIV/0!</v>
      </c>
    </row>
    <row r="32" spans="1:13" x14ac:dyDescent="0.25">
      <c r="A32" s="191" t="s">
        <v>9</v>
      </c>
      <c r="B32" s="191"/>
      <c r="C32" s="191"/>
      <c r="D32" s="191"/>
      <c r="E32" s="190">
        <v>0</v>
      </c>
      <c r="F32" s="190"/>
      <c r="G32" s="190">
        <v>0</v>
      </c>
      <c r="H32" s="190"/>
      <c r="I32" s="190">
        <v>0</v>
      </c>
      <c r="J32" s="190"/>
      <c r="K32" s="47" t="e">
        <f t="shared" si="3"/>
        <v>#DIV/0!</v>
      </c>
      <c r="L32" s="47" t="e">
        <f t="shared" si="1"/>
        <v>#DIV/0!</v>
      </c>
    </row>
    <row r="33" spans="1:12" x14ac:dyDescent="0.25">
      <c r="A33" s="192" t="s">
        <v>190</v>
      </c>
      <c r="B33" s="193"/>
      <c r="C33" s="193"/>
      <c r="D33" s="194"/>
      <c r="E33" s="188">
        <f t="shared" ref="E33" si="4">E31-E32</f>
        <v>0</v>
      </c>
      <c r="F33" s="189"/>
      <c r="G33" s="188">
        <f t="shared" ref="G33" si="5">G31-G32</f>
        <v>0</v>
      </c>
      <c r="H33" s="189"/>
      <c r="I33" s="188">
        <f t="shared" ref="I33" si="6">I31-I32</f>
        <v>0</v>
      </c>
      <c r="J33" s="189"/>
      <c r="K33" s="51" t="e">
        <f t="shared" si="3"/>
        <v>#DIV/0!</v>
      </c>
      <c r="L33" s="51" t="e">
        <f t="shared" si="1"/>
        <v>#DIV/0!</v>
      </c>
    </row>
    <row r="34" spans="1:12" s="79" customFormat="1" x14ac:dyDescent="0.25">
      <c r="A34" s="191" t="s">
        <v>191</v>
      </c>
      <c r="B34" s="191"/>
      <c r="C34" s="191"/>
      <c r="D34" s="191"/>
      <c r="E34" s="190">
        <v>15497.11</v>
      </c>
      <c r="F34" s="190"/>
      <c r="G34" s="190">
        <v>48676.31</v>
      </c>
      <c r="H34" s="190"/>
      <c r="I34" s="190">
        <v>48676.31</v>
      </c>
      <c r="J34" s="190"/>
      <c r="K34" s="52">
        <f t="shared" si="3"/>
        <v>314.09927399366717</v>
      </c>
      <c r="L34" s="47">
        <f>I34/G34*100</f>
        <v>100</v>
      </c>
    </row>
    <row r="35" spans="1:12" s="79" customFormat="1" x14ac:dyDescent="0.25">
      <c r="A35" s="191" t="s">
        <v>192</v>
      </c>
      <c r="B35" s="191"/>
      <c r="C35" s="191"/>
      <c r="D35" s="191"/>
      <c r="E35" s="190">
        <f>E21-E24</f>
        <v>48676.310000000056</v>
      </c>
      <c r="F35" s="190"/>
      <c r="G35" s="190">
        <v>0</v>
      </c>
      <c r="H35" s="190"/>
      <c r="I35" s="190">
        <f>I21-I24</f>
        <v>-137243.24000000022</v>
      </c>
      <c r="J35" s="190"/>
      <c r="K35" s="52">
        <f t="shared" si="3"/>
        <v>-281.95078879233051</v>
      </c>
      <c r="L35" s="47" t="e">
        <f>I35/G35*100</f>
        <v>#DIV/0!</v>
      </c>
    </row>
    <row r="36" spans="1:12" s="79" customFormat="1" x14ac:dyDescent="0.25">
      <c r="A36" s="192" t="s">
        <v>193</v>
      </c>
      <c r="B36" s="193"/>
      <c r="C36" s="193"/>
      <c r="D36" s="194"/>
      <c r="E36" s="188">
        <v>0</v>
      </c>
      <c r="F36" s="189"/>
      <c r="G36" s="188">
        <v>0</v>
      </c>
      <c r="H36" s="189"/>
      <c r="I36" s="188">
        <v>0</v>
      </c>
      <c r="J36" s="189"/>
      <c r="K36" s="51" t="e">
        <f t="shared" si="3"/>
        <v>#DIV/0!</v>
      </c>
      <c r="L36" s="51" t="e">
        <f t="shared" ref="L36:L37" si="7">I36/G36*100</f>
        <v>#DIV/0!</v>
      </c>
    </row>
    <row r="37" spans="1:12" s="79" customFormat="1" ht="15.75" thickBot="1" x14ac:dyDescent="0.3">
      <c r="A37" s="195" t="s">
        <v>194</v>
      </c>
      <c r="B37" s="196"/>
      <c r="C37" s="196"/>
      <c r="D37" s="197"/>
      <c r="E37" s="186">
        <f>E25</f>
        <v>48676.310000000056</v>
      </c>
      <c r="F37" s="187"/>
      <c r="G37" s="186">
        <v>0</v>
      </c>
      <c r="H37" s="187"/>
      <c r="I37" s="186">
        <f>I25</f>
        <v>-137243.24000000022</v>
      </c>
      <c r="J37" s="187"/>
      <c r="K37" s="160">
        <f t="shared" si="3"/>
        <v>-281.95078879233051</v>
      </c>
      <c r="L37" s="160" t="e">
        <f t="shared" si="7"/>
        <v>#DIV/0!</v>
      </c>
    </row>
    <row r="38" spans="1:12" s="79" customFormat="1" x14ac:dyDescent="0.25">
      <c r="A38" s="95"/>
      <c r="B38" s="95"/>
      <c r="C38" s="95"/>
      <c r="D38" s="95"/>
      <c r="E38" s="96"/>
      <c r="F38" s="96"/>
      <c r="G38" s="96"/>
      <c r="H38" s="96"/>
      <c r="I38" s="96"/>
      <c r="J38" s="96"/>
      <c r="K38" s="97"/>
      <c r="L38" s="97"/>
    </row>
    <row r="39" spans="1:12" s="79" customFormat="1" x14ac:dyDescent="0.25">
      <c r="A39" s="95"/>
      <c r="B39" s="95"/>
      <c r="C39" s="95"/>
      <c r="D39" s="95"/>
      <c r="E39" s="96"/>
      <c r="F39" s="96"/>
      <c r="G39" s="96"/>
      <c r="H39" s="96"/>
      <c r="I39" s="96"/>
      <c r="J39" s="96"/>
      <c r="K39" s="97"/>
      <c r="L39" s="97"/>
    </row>
    <row r="40" spans="1:12" s="79" customFormat="1" x14ac:dyDescent="0.25">
      <c r="A40" s="95"/>
      <c r="B40" s="95"/>
      <c r="C40" s="95"/>
      <c r="D40" s="95"/>
      <c r="E40" s="96"/>
      <c r="F40" s="96"/>
      <c r="G40" s="96"/>
      <c r="H40" s="96"/>
      <c r="I40" s="96"/>
      <c r="J40" s="96"/>
      <c r="K40" s="97"/>
      <c r="L40" s="97"/>
    </row>
    <row r="41" spans="1:12" s="79" customFormat="1" x14ac:dyDescent="0.25">
      <c r="A41" s="95"/>
      <c r="B41" s="95"/>
      <c r="C41" s="95"/>
      <c r="D41" s="95"/>
      <c r="E41" s="96"/>
      <c r="F41" s="96"/>
      <c r="G41" s="96"/>
      <c r="H41" s="96"/>
      <c r="I41" s="96"/>
      <c r="J41" s="96"/>
      <c r="K41" s="97"/>
      <c r="L41" s="97"/>
    </row>
    <row r="44" spans="1:12" ht="15" customHeight="1" x14ac:dyDescent="0.25"/>
    <row r="48" spans="1:12" ht="9.75" customHeight="1" x14ac:dyDescent="0.25"/>
  </sheetData>
  <customSheetViews>
    <customSheetView guid="{005C429F-8448-44DF-83AD-8A930973E873}" topLeftCell="A10">
      <selection activeCell="N35" sqref="N35"/>
      <pageMargins left="0.7" right="0.7" top="0.75" bottom="0.75" header="0.3" footer="0.3"/>
      <pageSetup paperSize="9" scale="92" orientation="portrait" r:id="rId1"/>
    </customSheetView>
  </customSheetViews>
  <mergeCells count="80">
    <mergeCell ref="A17:D17"/>
    <mergeCell ref="I25:J25"/>
    <mergeCell ref="G24:H24"/>
    <mergeCell ref="G22:H22"/>
    <mergeCell ref="G23:H23"/>
    <mergeCell ref="I24:J24"/>
    <mergeCell ref="E20:F20"/>
    <mergeCell ref="E22:F22"/>
    <mergeCell ref="E23:F23"/>
    <mergeCell ref="I18:J18"/>
    <mergeCell ref="I19:J19"/>
    <mergeCell ref="A20:D20"/>
    <mergeCell ref="A22:D22"/>
    <mergeCell ref="A23:D23"/>
    <mergeCell ref="G18:H18"/>
    <mergeCell ref="G19:H19"/>
    <mergeCell ref="G20:H20"/>
    <mergeCell ref="A18:D18"/>
    <mergeCell ref="A19:D19"/>
    <mergeCell ref="E18:F18"/>
    <mergeCell ref="E19:F19"/>
    <mergeCell ref="I22:J22"/>
    <mergeCell ref="I23:J23"/>
    <mergeCell ref="A31:D31"/>
    <mergeCell ref="A32:D32"/>
    <mergeCell ref="I31:J31"/>
    <mergeCell ref="I32:J32"/>
    <mergeCell ref="A30:D30"/>
    <mergeCell ref="E30:F30"/>
    <mergeCell ref="G30:H30"/>
    <mergeCell ref="I30:J30"/>
    <mergeCell ref="A24:D24"/>
    <mergeCell ref="E24:F24"/>
    <mergeCell ref="I33:J33"/>
    <mergeCell ref="E32:F32"/>
    <mergeCell ref="E33:F33"/>
    <mergeCell ref="I28:J29"/>
    <mergeCell ref="A25:D25"/>
    <mergeCell ref="E25:F25"/>
    <mergeCell ref="G28:H29"/>
    <mergeCell ref="E28:F29"/>
    <mergeCell ref="G25:H25"/>
    <mergeCell ref="A28:D29"/>
    <mergeCell ref="A33:D33"/>
    <mergeCell ref="E31:F31"/>
    <mergeCell ref="G31:H31"/>
    <mergeCell ref="G32:H32"/>
    <mergeCell ref="G33:H33"/>
    <mergeCell ref="A12:L12"/>
    <mergeCell ref="A9:L9"/>
    <mergeCell ref="A5:L7"/>
    <mergeCell ref="A11:L11"/>
    <mergeCell ref="A21:D21"/>
    <mergeCell ref="E21:F21"/>
    <mergeCell ref="G21:H21"/>
    <mergeCell ref="I21:J21"/>
    <mergeCell ref="A15:D16"/>
    <mergeCell ref="E15:F16"/>
    <mergeCell ref="G15:H16"/>
    <mergeCell ref="I15:J16"/>
    <mergeCell ref="E17:F17"/>
    <mergeCell ref="G17:H17"/>
    <mergeCell ref="I17:J17"/>
    <mergeCell ref="I20:J20"/>
    <mergeCell ref="A35:D35"/>
    <mergeCell ref="A34:D34"/>
    <mergeCell ref="A36:D36"/>
    <mergeCell ref="A37:D37"/>
    <mergeCell ref="E34:F34"/>
    <mergeCell ref="E37:F37"/>
    <mergeCell ref="G34:H34"/>
    <mergeCell ref="I34:J34"/>
    <mergeCell ref="E35:F35"/>
    <mergeCell ref="G35:H35"/>
    <mergeCell ref="I35:J35"/>
    <mergeCell ref="G37:H37"/>
    <mergeCell ref="I37:J37"/>
    <mergeCell ref="E36:F36"/>
    <mergeCell ref="G36:H36"/>
    <mergeCell ref="I36:J36"/>
  </mergeCells>
  <pageMargins left="0.7" right="0.7" top="0.75" bottom="0.75" header="0.3" footer="0.3"/>
  <pageSetup paperSize="9" scale="64" orientation="portrait" horizontalDpi="300" verticalDpi="300" r:id="rId2"/>
  <ignoredErrors>
    <ignoredError sqref="K19:L27 K35:L37 K34 K31:L33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2"/>
  <sheetViews>
    <sheetView zoomScaleNormal="100" workbookViewId="0"/>
  </sheetViews>
  <sheetFormatPr defaultRowHeight="15" x14ac:dyDescent="0.25"/>
  <cols>
    <col min="1" max="4" width="5.7109375" style="79" customWidth="1"/>
    <col min="5" max="5" width="5.28515625" customWidth="1"/>
    <col min="6" max="8" width="8.85546875" customWidth="1"/>
    <col min="9" max="9" width="13.85546875" customWidth="1"/>
    <col min="10" max="10" width="12.28515625" customWidth="1"/>
    <col min="11" max="20" width="8.85546875" customWidth="1"/>
    <col min="21" max="21" width="13.7109375" bestFit="1" customWidth="1"/>
    <col min="22" max="22" width="8.85546875" customWidth="1"/>
  </cols>
  <sheetData>
    <row r="1" spans="1:18" x14ac:dyDescent="0.25">
      <c r="A1" s="1" t="s">
        <v>14</v>
      </c>
      <c r="B1"/>
      <c r="C1"/>
      <c r="D1"/>
    </row>
    <row r="2" spans="1:18" x14ac:dyDescent="0.25">
      <c r="A2" t="s">
        <v>12</v>
      </c>
      <c r="B2"/>
      <c r="C2"/>
      <c r="D2"/>
    </row>
    <row r="3" spans="1:18" x14ac:dyDescent="0.25">
      <c r="A3" t="s">
        <v>13</v>
      </c>
      <c r="B3"/>
      <c r="C3"/>
      <c r="D3"/>
    </row>
    <row r="5" spans="1:18" x14ac:dyDescent="0.25">
      <c r="A5" s="198" t="s">
        <v>143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61"/>
    </row>
    <row r="6" spans="1:18" x14ac:dyDescent="0.25">
      <c r="A6" s="198" t="s">
        <v>145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61"/>
    </row>
    <row r="7" spans="1:18" x14ac:dyDescent="0.25">
      <c r="A7" s="198" t="s">
        <v>144</v>
      </c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61"/>
    </row>
    <row r="8" spans="1:18" ht="15.75" thickBot="1" x14ac:dyDescent="0.3"/>
    <row r="9" spans="1:18" ht="15" customHeight="1" x14ac:dyDescent="0.25">
      <c r="A9" s="209" t="s">
        <v>18</v>
      </c>
      <c r="B9" s="306"/>
      <c r="C9" s="306"/>
      <c r="D9" s="306"/>
      <c r="E9" s="306"/>
      <c r="F9" s="306"/>
      <c r="G9" s="306"/>
      <c r="H9" s="306"/>
      <c r="I9" s="210"/>
      <c r="J9" s="209" t="s">
        <v>185</v>
      </c>
      <c r="K9" s="210"/>
      <c r="L9" s="209" t="s">
        <v>233</v>
      </c>
      <c r="M9" s="210"/>
      <c r="N9" s="209" t="s">
        <v>204</v>
      </c>
      <c r="O9" s="210"/>
      <c r="P9" s="18" t="s">
        <v>39</v>
      </c>
      <c r="Q9" s="18" t="s">
        <v>39</v>
      </c>
      <c r="R9" s="2"/>
    </row>
    <row r="10" spans="1:18" x14ac:dyDescent="0.25">
      <c r="A10" s="211"/>
      <c r="B10" s="307"/>
      <c r="C10" s="307"/>
      <c r="D10" s="307"/>
      <c r="E10" s="307"/>
      <c r="F10" s="307"/>
      <c r="G10" s="307"/>
      <c r="H10" s="307"/>
      <c r="I10" s="212"/>
      <c r="J10" s="211"/>
      <c r="K10" s="212"/>
      <c r="L10" s="211"/>
      <c r="M10" s="212"/>
      <c r="N10" s="211"/>
      <c r="O10" s="212"/>
      <c r="P10" s="184" t="s">
        <v>234</v>
      </c>
      <c r="Q10" s="185" t="s">
        <v>235</v>
      </c>
      <c r="R10" s="2"/>
    </row>
    <row r="11" spans="1:18" ht="15.75" thickBot="1" x14ac:dyDescent="0.3">
      <c r="A11" s="301">
        <v>1</v>
      </c>
      <c r="B11" s="302"/>
      <c r="C11" s="302"/>
      <c r="D11" s="302"/>
      <c r="E11" s="302"/>
      <c r="F11" s="302"/>
      <c r="G11" s="302"/>
      <c r="H11" s="302"/>
      <c r="I11" s="308"/>
      <c r="J11" s="301">
        <v>2</v>
      </c>
      <c r="K11" s="302"/>
      <c r="L11" s="213">
        <v>3</v>
      </c>
      <c r="M11" s="213"/>
      <c r="N11" s="213">
        <v>4</v>
      </c>
      <c r="O11" s="213"/>
      <c r="P11" s="19">
        <v>5</v>
      </c>
      <c r="Q11" s="19">
        <v>6</v>
      </c>
      <c r="R11" s="2"/>
    </row>
    <row r="12" spans="1:18" s="79" customFormat="1" x14ac:dyDescent="0.25">
      <c r="A12" s="309" t="s">
        <v>195</v>
      </c>
      <c r="B12" s="310"/>
      <c r="C12" s="310"/>
      <c r="D12" s="310"/>
      <c r="E12" s="310"/>
      <c r="F12" s="310"/>
      <c r="G12" s="310"/>
      <c r="H12" s="310"/>
      <c r="I12" s="311"/>
      <c r="J12" s="106"/>
      <c r="K12" s="107"/>
      <c r="L12" s="108"/>
      <c r="M12" s="107"/>
      <c r="N12" s="108"/>
      <c r="O12" s="107"/>
      <c r="P12" s="109"/>
      <c r="Q12" s="109"/>
      <c r="R12" s="2"/>
    </row>
    <row r="13" spans="1:18" x14ac:dyDescent="0.25">
      <c r="A13" s="118">
        <v>6</v>
      </c>
      <c r="B13" s="113"/>
      <c r="C13" s="113"/>
      <c r="D13" s="119"/>
      <c r="E13" s="315" t="s">
        <v>40</v>
      </c>
      <c r="F13" s="315"/>
      <c r="G13" s="315"/>
      <c r="H13" s="315"/>
      <c r="I13" s="316"/>
      <c r="J13" s="296">
        <f>J14+J30+J34+J41</f>
        <v>2237499.8499999996</v>
      </c>
      <c r="K13" s="296"/>
      <c r="L13" s="297">
        <f>L14+L30+L34+L41</f>
        <v>2468475.4499999997</v>
      </c>
      <c r="M13" s="298"/>
      <c r="N13" s="296">
        <f>N14+N30+N34+N41</f>
        <v>2377738.6799999997</v>
      </c>
      <c r="O13" s="296"/>
      <c r="P13" s="100">
        <f>(N13/J13)*100</f>
        <v>106.26765762688208</v>
      </c>
      <c r="Q13" s="100">
        <f>N13/L13*100</f>
        <v>96.324177742987075</v>
      </c>
      <c r="R13" s="2"/>
    </row>
    <row r="14" spans="1:18" ht="15" customHeight="1" x14ac:dyDescent="0.25">
      <c r="A14" s="120"/>
      <c r="B14" s="114">
        <v>63</v>
      </c>
      <c r="C14" s="115"/>
      <c r="D14" s="121"/>
      <c r="E14" s="280" t="s">
        <v>19</v>
      </c>
      <c r="F14" s="280"/>
      <c r="G14" s="280"/>
      <c r="H14" s="280"/>
      <c r="I14" s="281"/>
      <c r="J14" s="282">
        <f t="shared" ref="J14" si="0">+J16+J22+J24</f>
        <v>2008615.0099999998</v>
      </c>
      <c r="K14" s="283"/>
      <c r="L14" s="282">
        <v>2198306.2999999998</v>
      </c>
      <c r="M14" s="283"/>
      <c r="N14" s="282">
        <f t="shared" ref="N14" si="1">+N16+N22+N24</f>
        <v>2094883.72</v>
      </c>
      <c r="O14" s="283"/>
      <c r="P14" s="268">
        <f>N14/J14*100</f>
        <v>104.29493504581548</v>
      </c>
      <c r="Q14" s="268">
        <f>N14/L14*100</f>
        <v>95.295351698714597</v>
      </c>
      <c r="R14" s="2"/>
    </row>
    <row r="15" spans="1:18" s="79" customFormat="1" ht="15" customHeight="1" x14ac:dyDescent="0.25">
      <c r="A15" s="122"/>
      <c r="B15" s="116"/>
      <c r="C15" s="117"/>
      <c r="D15" s="123"/>
      <c r="E15" s="280"/>
      <c r="F15" s="280"/>
      <c r="G15" s="280"/>
      <c r="H15" s="280"/>
      <c r="I15" s="281"/>
      <c r="J15" s="284"/>
      <c r="K15" s="285"/>
      <c r="L15" s="284"/>
      <c r="M15" s="285"/>
      <c r="N15" s="284"/>
      <c r="O15" s="285"/>
      <c r="P15" s="268"/>
      <c r="Q15" s="268"/>
      <c r="R15" s="2"/>
    </row>
    <row r="16" spans="1:18" ht="15" customHeight="1" x14ac:dyDescent="0.25">
      <c r="A16" s="120"/>
      <c r="B16" s="114"/>
      <c r="C16" s="115">
        <v>636</v>
      </c>
      <c r="D16" s="128"/>
      <c r="E16" s="272" t="s">
        <v>20</v>
      </c>
      <c r="F16" s="272"/>
      <c r="G16" s="272"/>
      <c r="H16" s="272"/>
      <c r="I16" s="273"/>
      <c r="J16" s="286">
        <f t="shared" ref="J16" si="2">J18+J20</f>
        <v>1998250.88</v>
      </c>
      <c r="K16" s="287"/>
      <c r="L16" s="286"/>
      <c r="M16" s="287"/>
      <c r="N16" s="286">
        <f t="shared" ref="N16" si="3">N18+N20</f>
        <v>2075007.42</v>
      </c>
      <c r="O16" s="287"/>
      <c r="P16" s="254">
        <f>N16/J16*100</f>
        <v>103.84118634793245</v>
      </c>
      <c r="Q16" s="254"/>
      <c r="R16" s="2"/>
    </row>
    <row r="17" spans="1:21" x14ac:dyDescent="0.25">
      <c r="A17" s="122"/>
      <c r="B17" s="116"/>
      <c r="C17" s="117"/>
      <c r="D17" s="123"/>
      <c r="E17" s="272"/>
      <c r="F17" s="272"/>
      <c r="G17" s="272"/>
      <c r="H17" s="272"/>
      <c r="I17" s="273"/>
      <c r="J17" s="288"/>
      <c r="K17" s="289"/>
      <c r="L17" s="288"/>
      <c r="M17" s="289"/>
      <c r="N17" s="288"/>
      <c r="O17" s="289"/>
      <c r="P17" s="254"/>
      <c r="Q17" s="254"/>
      <c r="R17" s="2"/>
    </row>
    <row r="18" spans="1:21" x14ac:dyDescent="0.25">
      <c r="A18" s="120"/>
      <c r="B18" s="114"/>
      <c r="C18" s="115"/>
      <c r="D18" s="128">
        <v>6361</v>
      </c>
      <c r="E18" s="317" t="s">
        <v>21</v>
      </c>
      <c r="F18" s="317"/>
      <c r="G18" s="317"/>
      <c r="H18" s="317"/>
      <c r="I18" s="318"/>
      <c r="J18" s="261">
        <v>1997453.88</v>
      </c>
      <c r="K18" s="262"/>
      <c r="L18" s="261"/>
      <c r="M18" s="262"/>
      <c r="N18" s="261">
        <v>2074257.42</v>
      </c>
      <c r="O18" s="262"/>
      <c r="P18" s="254">
        <f>N18/J18*100</f>
        <v>103.84507200736969</v>
      </c>
      <c r="Q18" s="254"/>
      <c r="R18" s="2"/>
    </row>
    <row r="19" spans="1:21" ht="15" customHeight="1" x14ac:dyDescent="0.25">
      <c r="A19" s="122"/>
      <c r="B19" s="116"/>
      <c r="C19" s="117"/>
      <c r="D19" s="123"/>
      <c r="E19" s="319"/>
      <c r="F19" s="319"/>
      <c r="G19" s="319"/>
      <c r="H19" s="319"/>
      <c r="I19" s="320"/>
      <c r="J19" s="263"/>
      <c r="K19" s="264"/>
      <c r="L19" s="263"/>
      <c r="M19" s="264"/>
      <c r="N19" s="263"/>
      <c r="O19" s="264"/>
      <c r="P19" s="254"/>
      <c r="Q19" s="254"/>
      <c r="R19" s="2"/>
    </row>
    <row r="20" spans="1:21" x14ac:dyDescent="0.25">
      <c r="A20" s="120"/>
      <c r="B20" s="114"/>
      <c r="C20" s="115"/>
      <c r="D20" s="128">
        <v>6362</v>
      </c>
      <c r="E20" s="317" t="s">
        <v>22</v>
      </c>
      <c r="F20" s="317"/>
      <c r="G20" s="317"/>
      <c r="H20" s="317"/>
      <c r="I20" s="318"/>
      <c r="J20" s="261">
        <v>797</v>
      </c>
      <c r="K20" s="262"/>
      <c r="L20" s="261"/>
      <c r="M20" s="262"/>
      <c r="N20" s="261">
        <v>750</v>
      </c>
      <c r="O20" s="262"/>
      <c r="P20" s="254">
        <f>N20/J20*100</f>
        <v>94.102885821831876</v>
      </c>
      <c r="Q20" s="254"/>
      <c r="R20" s="2"/>
    </row>
    <row r="21" spans="1:21" ht="15" customHeight="1" x14ac:dyDescent="0.25">
      <c r="A21" s="122"/>
      <c r="B21" s="116"/>
      <c r="C21" s="117"/>
      <c r="D21" s="123"/>
      <c r="E21" s="319"/>
      <c r="F21" s="319"/>
      <c r="G21" s="319"/>
      <c r="H21" s="319"/>
      <c r="I21" s="320"/>
      <c r="J21" s="263"/>
      <c r="K21" s="264"/>
      <c r="L21" s="263"/>
      <c r="M21" s="264"/>
      <c r="N21" s="263"/>
      <c r="O21" s="264"/>
      <c r="P21" s="254"/>
      <c r="Q21" s="254"/>
      <c r="R21" s="2"/>
    </row>
    <row r="22" spans="1:21" x14ac:dyDescent="0.25">
      <c r="A22" s="122"/>
      <c r="B22" s="116"/>
      <c r="C22" s="117">
        <v>638</v>
      </c>
      <c r="D22" s="129"/>
      <c r="E22" s="4" t="s">
        <v>33</v>
      </c>
      <c r="F22" s="4"/>
      <c r="G22" s="4"/>
      <c r="H22" s="4"/>
      <c r="I22" s="12"/>
      <c r="J22" s="245">
        <f t="shared" ref="J22" si="4">J23</f>
        <v>5506</v>
      </c>
      <c r="K22" s="246"/>
      <c r="L22" s="245"/>
      <c r="M22" s="246"/>
      <c r="N22" s="245">
        <f t="shared" ref="N22" si="5">N23</f>
        <v>0</v>
      </c>
      <c r="O22" s="246"/>
      <c r="P22" s="101">
        <f>N22/J22*100</f>
        <v>0</v>
      </c>
      <c r="Q22" s="101"/>
      <c r="R22" s="2"/>
    </row>
    <row r="23" spans="1:21" x14ac:dyDescent="0.25">
      <c r="A23" s="122"/>
      <c r="B23" s="116"/>
      <c r="C23" s="117"/>
      <c r="D23" s="129">
        <v>6381</v>
      </c>
      <c r="E23" s="7" t="s">
        <v>33</v>
      </c>
      <c r="F23" s="7"/>
      <c r="G23" s="7"/>
      <c r="H23" s="7"/>
      <c r="I23" s="14"/>
      <c r="J23" s="270">
        <v>5506</v>
      </c>
      <c r="K23" s="271"/>
      <c r="L23" s="270"/>
      <c r="M23" s="271"/>
      <c r="N23" s="270"/>
      <c r="O23" s="271"/>
      <c r="P23" s="101">
        <f>N23/J23*100</f>
        <v>0</v>
      </c>
      <c r="Q23" s="101"/>
      <c r="R23" s="2"/>
    </row>
    <row r="24" spans="1:21" x14ac:dyDescent="0.25">
      <c r="A24" s="124"/>
      <c r="B24" s="125"/>
      <c r="C24" s="126">
        <v>639</v>
      </c>
      <c r="D24" s="127"/>
      <c r="E24" s="276" t="s">
        <v>121</v>
      </c>
      <c r="F24" s="276"/>
      <c r="G24" s="276"/>
      <c r="H24" s="276"/>
      <c r="I24" s="277"/>
      <c r="J24" s="286">
        <f>J26+J28</f>
        <v>4858.13</v>
      </c>
      <c r="K24" s="287"/>
      <c r="L24" s="286"/>
      <c r="M24" s="287"/>
      <c r="N24" s="286">
        <f>N26+N28</f>
        <v>19876.3</v>
      </c>
      <c r="O24" s="287"/>
      <c r="P24" s="254">
        <f>N24/J24*100</f>
        <v>409.13479054697996</v>
      </c>
      <c r="Q24" s="255"/>
      <c r="R24" s="2"/>
    </row>
    <row r="25" spans="1:21" x14ac:dyDescent="0.25">
      <c r="A25" s="122"/>
      <c r="B25" s="116"/>
      <c r="C25" s="117"/>
      <c r="D25" s="129"/>
      <c r="E25" s="278"/>
      <c r="F25" s="278"/>
      <c r="G25" s="278"/>
      <c r="H25" s="278"/>
      <c r="I25" s="279"/>
      <c r="J25" s="288"/>
      <c r="K25" s="289"/>
      <c r="L25" s="288"/>
      <c r="M25" s="289"/>
      <c r="N25" s="288"/>
      <c r="O25" s="289"/>
      <c r="P25" s="254"/>
      <c r="Q25" s="256"/>
      <c r="R25" s="2"/>
    </row>
    <row r="26" spans="1:21" x14ac:dyDescent="0.25">
      <c r="A26" s="120"/>
      <c r="B26" s="114"/>
      <c r="C26" s="115"/>
      <c r="D26" s="128">
        <v>6391</v>
      </c>
      <c r="E26" s="257" t="s">
        <v>123</v>
      </c>
      <c r="F26" s="257"/>
      <c r="G26" s="257"/>
      <c r="H26" s="257"/>
      <c r="I26" s="258"/>
      <c r="J26" s="261">
        <v>423.04</v>
      </c>
      <c r="K26" s="262"/>
      <c r="L26" s="261"/>
      <c r="M26" s="262"/>
      <c r="N26" s="261">
        <v>2092.8000000000002</v>
      </c>
      <c r="O26" s="262"/>
      <c r="P26" s="254">
        <f>N26/J26*100</f>
        <v>494.7049924357035</v>
      </c>
      <c r="Q26" s="255"/>
      <c r="R26" s="2"/>
    </row>
    <row r="27" spans="1:21" x14ac:dyDescent="0.25">
      <c r="A27" s="122"/>
      <c r="B27" s="116"/>
      <c r="C27" s="117"/>
      <c r="D27" s="123"/>
      <c r="E27" s="259"/>
      <c r="F27" s="259"/>
      <c r="G27" s="259"/>
      <c r="H27" s="259"/>
      <c r="I27" s="260"/>
      <c r="J27" s="263"/>
      <c r="K27" s="264"/>
      <c r="L27" s="263"/>
      <c r="M27" s="264"/>
      <c r="N27" s="263"/>
      <c r="O27" s="264"/>
      <c r="P27" s="254"/>
      <c r="Q27" s="256"/>
      <c r="R27" s="2"/>
    </row>
    <row r="28" spans="1:21" x14ac:dyDescent="0.25">
      <c r="A28" s="120"/>
      <c r="B28" s="114"/>
      <c r="C28" s="115"/>
      <c r="D28" s="128">
        <v>6393</v>
      </c>
      <c r="E28" s="257" t="s">
        <v>122</v>
      </c>
      <c r="F28" s="257"/>
      <c r="G28" s="257"/>
      <c r="H28" s="257"/>
      <c r="I28" s="258"/>
      <c r="J28" s="261">
        <v>4435.09</v>
      </c>
      <c r="K28" s="262"/>
      <c r="L28" s="261"/>
      <c r="M28" s="262"/>
      <c r="N28" s="261">
        <v>17783.5</v>
      </c>
      <c r="O28" s="262"/>
      <c r="P28" s="254">
        <f>N28/J28*100</f>
        <v>400.97269728460975</v>
      </c>
      <c r="Q28" s="255"/>
      <c r="R28" s="2"/>
    </row>
    <row r="29" spans="1:21" x14ac:dyDescent="0.25">
      <c r="A29" s="122"/>
      <c r="B29" s="116"/>
      <c r="C29" s="117"/>
      <c r="D29" s="123"/>
      <c r="E29" s="259"/>
      <c r="F29" s="259"/>
      <c r="G29" s="259"/>
      <c r="H29" s="259"/>
      <c r="I29" s="260"/>
      <c r="J29" s="263"/>
      <c r="K29" s="264"/>
      <c r="L29" s="263"/>
      <c r="M29" s="264"/>
      <c r="N29" s="263"/>
      <c r="O29" s="264"/>
      <c r="P29" s="254"/>
      <c r="Q29" s="256"/>
      <c r="R29" s="2"/>
    </row>
    <row r="30" spans="1:21" x14ac:dyDescent="0.25">
      <c r="A30" s="120"/>
      <c r="B30" s="114">
        <v>65</v>
      </c>
      <c r="C30" s="115"/>
      <c r="D30" s="128"/>
      <c r="E30" s="280" t="s">
        <v>23</v>
      </c>
      <c r="F30" s="280"/>
      <c r="G30" s="280"/>
      <c r="H30" s="280"/>
      <c r="I30" s="281"/>
      <c r="J30" s="282">
        <v>1509</v>
      </c>
      <c r="K30" s="283"/>
      <c r="L30" s="282">
        <v>1000</v>
      </c>
      <c r="M30" s="283"/>
      <c r="N30" s="282">
        <f>N32</f>
        <v>1781</v>
      </c>
      <c r="O30" s="283"/>
      <c r="P30" s="268">
        <f>N30/J30*100</f>
        <v>118.02518223989398</v>
      </c>
      <c r="Q30" s="268">
        <f>N30/L30*100</f>
        <v>178.1</v>
      </c>
      <c r="R30" s="2"/>
    </row>
    <row r="31" spans="1:21" x14ac:dyDescent="0.25">
      <c r="A31" s="122"/>
      <c r="B31" s="116"/>
      <c r="C31" s="117"/>
      <c r="D31" s="123"/>
      <c r="E31" s="280"/>
      <c r="F31" s="280"/>
      <c r="G31" s="280"/>
      <c r="H31" s="280"/>
      <c r="I31" s="281"/>
      <c r="J31" s="284"/>
      <c r="K31" s="285"/>
      <c r="L31" s="284"/>
      <c r="M31" s="285"/>
      <c r="N31" s="284"/>
      <c r="O31" s="285"/>
      <c r="P31" s="268"/>
      <c r="Q31" s="268"/>
      <c r="R31" s="2"/>
      <c r="U31" s="79"/>
    </row>
    <row r="32" spans="1:21" x14ac:dyDescent="0.25">
      <c r="A32" s="157"/>
      <c r="B32" s="158"/>
      <c r="C32" s="159">
        <v>652</v>
      </c>
      <c r="D32" s="152"/>
      <c r="E32" s="4" t="s">
        <v>24</v>
      </c>
      <c r="F32" s="4"/>
      <c r="G32" s="4"/>
      <c r="H32" s="4"/>
      <c r="I32" s="12"/>
      <c r="J32" s="245">
        <f>J33</f>
        <v>1509</v>
      </c>
      <c r="K32" s="246"/>
      <c r="L32" s="245"/>
      <c r="M32" s="246"/>
      <c r="N32" s="245">
        <f t="shared" ref="N32" si="6">N33</f>
        <v>1781</v>
      </c>
      <c r="O32" s="246"/>
      <c r="P32" s="101">
        <f>N32/J32*100</f>
        <v>118.02518223989398</v>
      </c>
      <c r="Q32" s="101"/>
      <c r="R32" s="2"/>
      <c r="U32" s="79"/>
    </row>
    <row r="33" spans="1:21" x14ac:dyDescent="0.25">
      <c r="A33" s="124"/>
      <c r="B33" s="125"/>
      <c r="C33" s="126"/>
      <c r="D33" s="127">
        <v>6526</v>
      </c>
      <c r="E33" s="7" t="s">
        <v>25</v>
      </c>
      <c r="F33" s="7"/>
      <c r="G33" s="7"/>
      <c r="H33" s="7"/>
      <c r="I33" s="14"/>
      <c r="J33" s="270">
        <v>1509</v>
      </c>
      <c r="K33" s="271"/>
      <c r="L33" s="270"/>
      <c r="M33" s="271"/>
      <c r="N33" s="270">
        <v>1781</v>
      </c>
      <c r="O33" s="271"/>
      <c r="P33" s="101">
        <f>N33/J33*100</f>
        <v>118.02518223989398</v>
      </c>
      <c r="Q33" s="101"/>
      <c r="R33" s="2"/>
      <c r="T33" s="23"/>
      <c r="U33" s="79"/>
    </row>
    <row r="34" spans="1:21" x14ac:dyDescent="0.25">
      <c r="A34" s="120"/>
      <c r="B34" s="114">
        <v>66</v>
      </c>
      <c r="C34" s="115"/>
      <c r="D34" s="128"/>
      <c r="E34" s="280" t="s">
        <v>34</v>
      </c>
      <c r="F34" s="280"/>
      <c r="G34" s="280"/>
      <c r="H34" s="280"/>
      <c r="I34" s="281"/>
      <c r="J34" s="282">
        <f t="shared" ref="J34" si="7">J36+J38</f>
        <v>34963.979999999996</v>
      </c>
      <c r="K34" s="283"/>
      <c r="L34" s="282">
        <v>14000</v>
      </c>
      <c r="M34" s="283"/>
      <c r="N34" s="282">
        <f t="shared" ref="N34" si="8">N36+N38</f>
        <v>27248.560000000001</v>
      </c>
      <c r="O34" s="283"/>
      <c r="P34" s="268">
        <f>N34/J34*100</f>
        <v>77.933233001506125</v>
      </c>
      <c r="Q34" s="268">
        <f>N34/L34*100</f>
        <v>194.63257142857145</v>
      </c>
      <c r="R34" s="2"/>
      <c r="U34" s="79"/>
    </row>
    <row r="35" spans="1:21" x14ac:dyDescent="0.25">
      <c r="A35" s="122"/>
      <c r="B35" s="116"/>
      <c r="C35" s="117"/>
      <c r="D35" s="123"/>
      <c r="E35" s="280"/>
      <c r="F35" s="280"/>
      <c r="G35" s="280"/>
      <c r="H35" s="280"/>
      <c r="I35" s="281"/>
      <c r="J35" s="284"/>
      <c r="K35" s="285"/>
      <c r="L35" s="284"/>
      <c r="M35" s="285"/>
      <c r="N35" s="284"/>
      <c r="O35" s="285"/>
      <c r="P35" s="268"/>
      <c r="Q35" s="268"/>
      <c r="R35" s="2"/>
      <c r="T35" s="23"/>
      <c r="U35" s="79"/>
    </row>
    <row r="36" spans="1:21" x14ac:dyDescent="0.25">
      <c r="A36" s="122"/>
      <c r="B36" s="116"/>
      <c r="C36" s="117">
        <v>661</v>
      </c>
      <c r="D36" s="129"/>
      <c r="E36" s="4" t="s">
        <v>26</v>
      </c>
      <c r="F36" s="4"/>
      <c r="G36" s="4"/>
      <c r="H36" s="4"/>
      <c r="I36" s="12"/>
      <c r="J36" s="245">
        <f t="shared" ref="J36" si="9">J37</f>
        <v>28441.98</v>
      </c>
      <c r="K36" s="246"/>
      <c r="L36" s="245"/>
      <c r="M36" s="246"/>
      <c r="N36" s="245">
        <f t="shared" ref="N36" si="10">N37</f>
        <v>27248.560000000001</v>
      </c>
      <c r="O36" s="246"/>
      <c r="P36" s="101">
        <f>N36/J36*100</f>
        <v>95.804019270107077</v>
      </c>
      <c r="Q36" s="101"/>
      <c r="R36" s="2"/>
      <c r="U36" s="79"/>
    </row>
    <row r="37" spans="1:21" x14ac:dyDescent="0.25">
      <c r="A37" s="124"/>
      <c r="B37" s="125"/>
      <c r="C37" s="126"/>
      <c r="D37" s="127">
        <v>6615</v>
      </c>
      <c r="E37" s="7" t="s">
        <v>27</v>
      </c>
      <c r="F37" s="7"/>
      <c r="G37" s="7"/>
      <c r="H37" s="7"/>
      <c r="I37" s="14"/>
      <c r="J37" s="270">
        <v>28441.98</v>
      </c>
      <c r="K37" s="271"/>
      <c r="L37" s="270"/>
      <c r="M37" s="271"/>
      <c r="N37" s="270">
        <v>27248.560000000001</v>
      </c>
      <c r="O37" s="271"/>
      <c r="P37" s="101">
        <f>N37/J37*100</f>
        <v>95.804019270107077</v>
      </c>
      <c r="Q37" s="101"/>
      <c r="R37" s="2"/>
      <c r="T37" s="23"/>
      <c r="U37" s="79"/>
    </row>
    <row r="38" spans="1:21" x14ac:dyDescent="0.25">
      <c r="A38" s="120"/>
      <c r="B38" s="114"/>
      <c r="C38" s="115">
        <v>663</v>
      </c>
      <c r="D38" s="128"/>
      <c r="E38" s="272" t="s">
        <v>35</v>
      </c>
      <c r="F38" s="272"/>
      <c r="G38" s="272"/>
      <c r="H38" s="272"/>
      <c r="I38" s="273"/>
      <c r="J38" s="286">
        <f t="shared" ref="J38" si="11">J40</f>
        <v>6522</v>
      </c>
      <c r="K38" s="287"/>
      <c r="L38" s="282">
        <v>2000</v>
      </c>
      <c r="M38" s="283"/>
      <c r="N38" s="286">
        <f t="shared" ref="N38" si="12">N40</f>
        <v>0</v>
      </c>
      <c r="O38" s="287"/>
      <c r="P38" s="254">
        <f>N38/J38*100</f>
        <v>0</v>
      </c>
      <c r="Q38" s="254">
        <f>N38/L38*100</f>
        <v>0</v>
      </c>
      <c r="R38" s="2"/>
    </row>
    <row r="39" spans="1:21" x14ac:dyDescent="0.25">
      <c r="A39" s="122"/>
      <c r="B39" s="116"/>
      <c r="C39" s="117"/>
      <c r="D39" s="123"/>
      <c r="E39" s="272"/>
      <c r="F39" s="272"/>
      <c r="G39" s="272"/>
      <c r="H39" s="272"/>
      <c r="I39" s="273"/>
      <c r="J39" s="288"/>
      <c r="K39" s="289"/>
      <c r="L39" s="284"/>
      <c r="M39" s="285"/>
      <c r="N39" s="288"/>
      <c r="O39" s="289"/>
      <c r="P39" s="254"/>
      <c r="Q39" s="254"/>
      <c r="R39" s="2"/>
    </row>
    <row r="40" spans="1:21" x14ac:dyDescent="0.25">
      <c r="A40" s="122"/>
      <c r="B40" s="116"/>
      <c r="C40" s="117"/>
      <c r="D40" s="129">
        <v>6631</v>
      </c>
      <c r="E40" s="7" t="s">
        <v>28</v>
      </c>
      <c r="F40" s="7"/>
      <c r="G40" s="7"/>
      <c r="H40" s="7"/>
      <c r="I40" s="14"/>
      <c r="J40" s="270">
        <v>6522</v>
      </c>
      <c r="K40" s="271"/>
      <c r="L40" s="270"/>
      <c r="M40" s="271"/>
      <c r="N40" s="270"/>
      <c r="O40" s="271"/>
      <c r="P40" s="101">
        <f>N40/J40*100</f>
        <v>0</v>
      </c>
      <c r="Q40" s="101"/>
      <c r="R40" s="2"/>
    </row>
    <row r="41" spans="1:21" x14ac:dyDescent="0.25">
      <c r="A41" s="120"/>
      <c r="B41" s="114">
        <v>67</v>
      </c>
      <c r="C41" s="115"/>
      <c r="D41" s="128"/>
      <c r="E41" s="280" t="s">
        <v>29</v>
      </c>
      <c r="F41" s="280"/>
      <c r="G41" s="280"/>
      <c r="H41" s="280"/>
      <c r="I41" s="281"/>
      <c r="J41" s="282">
        <f t="shared" ref="J41" si="13">J43</f>
        <v>192411.86</v>
      </c>
      <c r="K41" s="283"/>
      <c r="L41" s="282">
        <v>255169.15</v>
      </c>
      <c r="M41" s="283"/>
      <c r="N41" s="282">
        <f t="shared" ref="N41" si="14">N43</f>
        <v>253825.4</v>
      </c>
      <c r="O41" s="283"/>
      <c r="P41" s="268">
        <f>N41/J41*100</f>
        <v>131.91775184752126</v>
      </c>
      <c r="Q41" s="268">
        <f>N41/L41*100</f>
        <v>99.473388534624974</v>
      </c>
      <c r="R41" s="2"/>
      <c r="T41" s="23"/>
    </row>
    <row r="42" spans="1:21" x14ac:dyDescent="0.25">
      <c r="A42" s="122"/>
      <c r="B42" s="116"/>
      <c r="C42" s="117"/>
      <c r="D42" s="129"/>
      <c r="E42" s="280"/>
      <c r="F42" s="280"/>
      <c r="G42" s="280"/>
      <c r="H42" s="280"/>
      <c r="I42" s="281"/>
      <c r="J42" s="284"/>
      <c r="K42" s="285"/>
      <c r="L42" s="284"/>
      <c r="M42" s="285"/>
      <c r="N42" s="284"/>
      <c r="O42" s="285"/>
      <c r="P42" s="268"/>
      <c r="Q42" s="268"/>
      <c r="R42" s="2"/>
    </row>
    <row r="43" spans="1:21" x14ac:dyDescent="0.25">
      <c r="A43" s="120"/>
      <c r="B43" s="114"/>
      <c r="C43" s="115">
        <v>671</v>
      </c>
      <c r="D43" s="128"/>
      <c r="E43" s="272" t="s">
        <v>30</v>
      </c>
      <c r="F43" s="272"/>
      <c r="G43" s="272"/>
      <c r="H43" s="272"/>
      <c r="I43" s="273"/>
      <c r="J43" s="286">
        <f>J45</f>
        <v>192411.86</v>
      </c>
      <c r="K43" s="287"/>
      <c r="L43" s="286"/>
      <c r="M43" s="287"/>
      <c r="N43" s="286">
        <f t="shared" ref="N43" si="15">N45</f>
        <v>253825.4</v>
      </c>
      <c r="O43" s="287"/>
      <c r="P43" s="254">
        <f>N43/J43*100</f>
        <v>131.91775184752126</v>
      </c>
      <c r="Q43" s="254"/>
      <c r="R43" s="2"/>
      <c r="T43" s="23"/>
    </row>
    <row r="44" spans="1:21" ht="15" customHeight="1" x14ac:dyDescent="0.25">
      <c r="A44" s="122"/>
      <c r="B44" s="116"/>
      <c r="C44" s="117"/>
      <c r="D44" s="129"/>
      <c r="E44" s="272"/>
      <c r="F44" s="272"/>
      <c r="G44" s="272"/>
      <c r="H44" s="272"/>
      <c r="I44" s="273"/>
      <c r="J44" s="288"/>
      <c r="K44" s="289"/>
      <c r="L44" s="288"/>
      <c r="M44" s="289"/>
      <c r="N44" s="288"/>
      <c r="O44" s="289"/>
      <c r="P44" s="254"/>
      <c r="Q44" s="254"/>
      <c r="R44" s="2"/>
    </row>
    <row r="45" spans="1:21" x14ac:dyDescent="0.25">
      <c r="A45" s="120"/>
      <c r="B45" s="114"/>
      <c r="C45" s="115"/>
      <c r="D45" s="128">
        <v>6711</v>
      </c>
      <c r="E45" s="274" t="s">
        <v>31</v>
      </c>
      <c r="F45" s="274"/>
      <c r="G45" s="274"/>
      <c r="H45" s="274"/>
      <c r="I45" s="275"/>
      <c r="J45" s="261">
        <v>192411.86</v>
      </c>
      <c r="K45" s="262"/>
      <c r="L45" s="261"/>
      <c r="M45" s="262"/>
      <c r="N45" s="261">
        <v>253825.4</v>
      </c>
      <c r="O45" s="262"/>
      <c r="P45" s="254">
        <f>N45/J45*100</f>
        <v>131.91775184752126</v>
      </c>
      <c r="Q45" s="254"/>
      <c r="R45" s="2"/>
      <c r="T45" s="23"/>
    </row>
    <row r="46" spans="1:21" x14ac:dyDescent="0.25">
      <c r="A46" s="122"/>
      <c r="B46" s="116"/>
      <c r="C46" s="117"/>
      <c r="D46" s="129"/>
      <c r="E46" s="274"/>
      <c r="F46" s="274"/>
      <c r="G46" s="274"/>
      <c r="H46" s="274"/>
      <c r="I46" s="275"/>
      <c r="J46" s="263"/>
      <c r="K46" s="264"/>
      <c r="L46" s="263"/>
      <c r="M46" s="264"/>
      <c r="N46" s="263"/>
      <c r="O46" s="264"/>
      <c r="P46" s="254"/>
      <c r="Q46" s="254"/>
      <c r="R46" s="2"/>
    </row>
    <row r="47" spans="1:21" x14ac:dyDescent="0.25">
      <c r="A47" s="134">
        <v>9</v>
      </c>
      <c r="B47" s="131"/>
      <c r="C47" s="131"/>
      <c r="D47" s="132"/>
      <c r="E47" s="6" t="s">
        <v>32</v>
      </c>
      <c r="F47" s="6"/>
      <c r="G47" s="6"/>
      <c r="H47" s="6"/>
      <c r="I47" s="15"/>
      <c r="J47" s="292">
        <f t="shared" ref="J47" si="16">J48</f>
        <v>15497.11</v>
      </c>
      <c r="K47" s="293"/>
      <c r="L47" s="292">
        <f t="shared" ref="L47" si="17">L48</f>
        <v>48676.31</v>
      </c>
      <c r="M47" s="293"/>
      <c r="N47" s="292">
        <f>N48</f>
        <v>-137243.24000000002</v>
      </c>
      <c r="O47" s="293"/>
      <c r="P47" s="102">
        <f t="shared" ref="P47:P52" si="18">N47/J47*100</f>
        <v>-885.60538061612795</v>
      </c>
      <c r="Q47" s="102">
        <f>N47/L47*100</f>
        <v>-281.95078879233046</v>
      </c>
      <c r="R47" s="2"/>
    </row>
    <row r="48" spans="1:21" x14ac:dyDescent="0.25">
      <c r="A48" s="122"/>
      <c r="B48" s="116">
        <v>92</v>
      </c>
      <c r="C48" s="117"/>
      <c r="D48" s="129"/>
      <c r="E48" s="5" t="s">
        <v>36</v>
      </c>
      <c r="F48" s="5"/>
      <c r="G48" s="5"/>
      <c r="H48" s="5"/>
      <c r="I48" s="17"/>
      <c r="J48" s="294">
        <f>J49</f>
        <v>15497.11</v>
      </c>
      <c r="K48" s="295"/>
      <c r="L48" s="294">
        <f>L49</f>
        <v>48676.31</v>
      </c>
      <c r="M48" s="295"/>
      <c r="N48" s="294">
        <f>N49</f>
        <v>-137243.24000000002</v>
      </c>
      <c r="O48" s="295"/>
      <c r="P48" s="103">
        <f t="shared" si="18"/>
        <v>-885.60538061612795</v>
      </c>
      <c r="Q48" s="103">
        <f>N48/L48*100</f>
        <v>-281.95078879233046</v>
      </c>
      <c r="R48" s="2"/>
    </row>
    <row r="49" spans="1:21" x14ac:dyDescent="0.25">
      <c r="A49" s="122"/>
      <c r="B49" s="116"/>
      <c r="C49" s="117">
        <v>922</v>
      </c>
      <c r="D49" s="129"/>
      <c r="E49" s="4" t="s">
        <v>38</v>
      </c>
      <c r="F49" s="4"/>
      <c r="G49" s="4"/>
      <c r="H49" s="4"/>
      <c r="I49" s="12"/>
      <c r="J49" s="245">
        <f>J50</f>
        <v>15497.11</v>
      </c>
      <c r="K49" s="246"/>
      <c r="L49" s="245">
        <f>L50</f>
        <v>48676.31</v>
      </c>
      <c r="M49" s="246"/>
      <c r="N49" s="245">
        <f>N50+N51</f>
        <v>-137243.24000000002</v>
      </c>
      <c r="O49" s="246"/>
      <c r="P49" s="101">
        <f t="shared" si="18"/>
        <v>-885.60538061612795</v>
      </c>
      <c r="Q49" s="101">
        <f t="shared" ref="Q49:Q50" si="19">N49/L49*100</f>
        <v>-281.95078879233046</v>
      </c>
      <c r="R49" s="2"/>
    </row>
    <row r="50" spans="1:21" x14ac:dyDescent="0.25">
      <c r="A50" s="122"/>
      <c r="B50" s="116"/>
      <c r="C50" s="117"/>
      <c r="D50" s="129">
        <v>9221</v>
      </c>
      <c r="E50" s="8" t="s">
        <v>37</v>
      </c>
      <c r="F50" s="8"/>
      <c r="G50" s="8"/>
      <c r="H50" s="8"/>
      <c r="I50" s="22"/>
      <c r="J50" s="299">
        <v>15497.11</v>
      </c>
      <c r="K50" s="300"/>
      <c r="L50" s="261">
        <v>48676.31</v>
      </c>
      <c r="M50" s="262"/>
      <c r="N50" s="290">
        <v>48676.31</v>
      </c>
      <c r="O50" s="291"/>
      <c r="P50" s="104">
        <f t="shared" si="18"/>
        <v>314.09927399366717</v>
      </c>
      <c r="Q50" s="104">
        <f t="shared" si="19"/>
        <v>100</v>
      </c>
      <c r="R50" s="2"/>
      <c r="T50" s="79"/>
      <c r="U50" s="79"/>
    </row>
    <row r="51" spans="1:21" s="79" customFormat="1" ht="15.75" thickBot="1" x14ac:dyDescent="0.3">
      <c r="A51" s="122"/>
      <c r="B51" s="116"/>
      <c r="C51" s="117"/>
      <c r="D51" s="129">
        <v>9222</v>
      </c>
      <c r="E51" s="8" t="s">
        <v>219</v>
      </c>
      <c r="F51" s="8"/>
      <c r="G51" s="8"/>
      <c r="H51" s="8"/>
      <c r="I51" s="22"/>
      <c r="J51" s="299"/>
      <c r="K51" s="300"/>
      <c r="L51" s="261"/>
      <c r="M51" s="262"/>
      <c r="N51" s="261">
        <f>-196179.98+10260.43</f>
        <v>-185919.55000000002</v>
      </c>
      <c r="O51" s="262"/>
      <c r="P51" s="144" t="e">
        <f t="shared" si="18"/>
        <v>#DIV/0!</v>
      </c>
      <c r="Q51" s="144" t="e">
        <f t="shared" ref="Q51" si="20">N51/L51*100</f>
        <v>#DIV/0!</v>
      </c>
      <c r="R51" s="2"/>
    </row>
    <row r="52" spans="1:21" ht="15.75" thickBot="1" x14ac:dyDescent="0.3">
      <c r="A52" s="312" t="s">
        <v>134</v>
      </c>
      <c r="B52" s="313"/>
      <c r="C52" s="313"/>
      <c r="D52" s="313"/>
      <c r="E52" s="313"/>
      <c r="F52" s="313"/>
      <c r="G52" s="313"/>
      <c r="H52" s="313"/>
      <c r="I52" s="314"/>
      <c r="J52" s="269">
        <f>J47+J13</f>
        <v>2252996.9599999995</v>
      </c>
      <c r="K52" s="269"/>
      <c r="L52" s="269">
        <f>L47+L13</f>
        <v>2517151.7599999998</v>
      </c>
      <c r="M52" s="269"/>
      <c r="N52" s="269">
        <f>N47+N13</f>
        <v>2240495.4399999995</v>
      </c>
      <c r="O52" s="269"/>
      <c r="P52" s="105">
        <f t="shared" si="18"/>
        <v>99.44511598453289</v>
      </c>
      <c r="Q52" s="105">
        <f>N52/L52*100</f>
        <v>89.009152153781926</v>
      </c>
      <c r="R52" s="2"/>
      <c r="T52" s="79"/>
      <c r="U52" s="79"/>
    </row>
    <row r="53" spans="1:21" ht="15.75" thickBot="1" x14ac:dyDescent="0.3">
      <c r="A53" s="80"/>
      <c r="B53" s="80"/>
      <c r="J53" s="23"/>
      <c r="K53" s="23"/>
      <c r="L53" s="23"/>
      <c r="M53" s="23"/>
      <c r="N53" s="23"/>
      <c r="O53" s="23"/>
      <c r="P53" s="23"/>
      <c r="Q53" s="33"/>
      <c r="R53" s="23"/>
      <c r="T53" s="79"/>
      <c r="U53" s="79"/>
    </row>
    <row r="54" spans="1:21" x14ac:dyDescent="0.25">
      <c r="A54" s="133">
        <v>3</v>
      </c>
      <c r="B54" s="130"/>
      <c r="C54" s="130"/>
      <c r="D54" s="151"/>
      <c r="E54" s="321" t="s">
        <v>41</v>
      </c>
      <c r="F54" s="321"/>
      <c r="G54" s="321"/>
      <c r="H54" s="321"/>
      <c r="I54" s="322"/>
      <c r="J54" s="327">
        <f>J55+J62+J93+J96</f>
        <v>2196705.38</v>
      </c>
      <c r="K54" s="328"/>
      <c r="L54" s="327">
        <f>L55+L62+L93+L96</f>
        <v>2488808.0100000002</v>
      </c>
      <c r="M54" s="328"/>
      <c r="N54" s="327">
        <f>N55+N62+N93+N96</f>
        <v>2560634.2400000002</v>
      </c>
      <c r="O54" s="328"/>
      <c r="P54" s="110">
        <f>(N54/J54)*100</f>
        <v>116.56703094158219</v>
      </c>
      <c r="Q54" s="110">
        <f>N54/L54*100</f>
        <v>102.88596909490018</v>
      </c>
      <c r="T54" s="79"/>
      <c r="U54" s="79"/>
    </row>
    <row r="55" spans="1:21" x14ac:dyDescent="0.25">
      <c r="A55" s="122"/>
      <c r="B55" s="116">
        <v>31</v>
      </c>
      <c r="C55" s="117"/>
      <c r="D55" s="152"/>
      <c r="E55" s="153" t="s">
        <v>43</v>
      </c>
      <c r="F55" s="5"/>
      <c r="G55" s="5"/>
      <c r="H55" s="5"/>
      <c r="I55" s="17"/>
      <c r="J55" s="243">
        <f t="shared" ref="J55" si="21">J56+J58+J60</f>
        <v>2001607.52</v>
      </c>
      <c r="K55" s="247"/>
      <c r="L55" s="243">
        <v>2205401.79</v>
      </c>
      <c r="M55" s="247"/>
      <c r="N55" s="243">
        <f t="shared" ref="N55" si="22">N56+N58+N60</f>
        <v>2284531.17</v>
      </c>
      <c r="O55" s="247"/>
      <c r="P55" s="111">
        <f t="shared" ref="P55:P86" si="23">N55/J55*100</f>
        <v>114.13482149587446</v>
      </c>
      <c r="Q55" s="111">
        <f>N55/L55*100</f>
        <v>103.58798022014845</v>
      </c>
      <c r="R55" s="2"/>
      <c r="T55" s="79"/>
      <c r="U55" s="79"/>
    </row>
    <row r="56" spans="1:21" ht="15" customHeight="1" x14ac:dyDescent="0.25">
      <c r="A56" s="122"/>
      <c r="B56" s="116"/>
      <c r="C56" s="117">
        <v>311</v>
      </c>
      <c r="D56" s="129"/>
      <c r="E56" s="154" t="s">
        <v>44</v>
      </c>
      <c r="F56" s="4"/>
      <c r="G56" s="4"/>
      <c r="H56" s="4"/>
      <c r="I56" s="12"/>
      <c r="J56" s="236">
        <f t="shared" ref="J56" si="24">J57</f>
        <v>1657428.36</v>
      </c>
      <c r="K56" s="237"/>
      <c r="L56" s="236"/>
      <c r="M56" s="237"/>
      <c r="N56" s="236">
        <f t="shared" ref="N56" si="25">N57</f>
        <v>1901532.88</v>
      </c>
      <c r="O56" s="237"/>
      <c r="P56" s="112">
        <f t="shared" si="23"/>
        <v>114.7279077570508</v>
      </c>
      <c r="Q56" s="112"/>
      <c r="R56" s="2"/>
      <c r="T56" s="79"/>
      <c r="U56" s="79"/>
    </row>
    <row r="57" spans="1:21" x14ac:dyDescent="0.25">
      <c r="A57" s="122"/>
      <c r="B57" s="116"/>
      <c r="C57" s="117"/>
      <c r="D57" s="129">
        <v>3111</v>
      </c>
      <c r="E57" s="155" t="s">
        <v>45</v>
      </c>
      <c r="F57" s="7"/>
      <c r="G57" s="4"/>
      <c r="H57" s="4"/>
      <c r="I57" s="12"/>
      <c r="J57" s="239">
        <v>1657428.36</v>
      </c>
      <c r="K57" s="240"/>
      <c r="L57" s="239"/>
      <c r="M57" s="240"/>
      <c r="N57" s="239">
        <v>1901532.88</v>
      </c>
      <c r="O57" s="240"/>
      <c r="P57" s="112">
        <f t="shared" si="23"/>
        <v>114.7279077570508</v>
      </c>
      <c r="Q57" s="112"/>
      <c r="R57" s="2"/>
      <c r="T57" s="79"/>
      <c r="U57" s="79"/>
    </row>
    <row r="58" spans="1:21" x14ac:dyDescent="0.25">
      <c r="A58" s="122"/>
      <c r="B58" s="116"/>
      <c r="C58" s="117">
        <v>312</v>
      </c>
      <c r="D58" s="129"/>
      <c r="E58" s="154" t="s">
        <v>46</v>
      </c>
      <c r="F58" s="4"/>
      <c r="G58" s="4"/>
      <c r="H58" s="4"/>
      <c r="I58" s="12"/>
      <c r="J58" s="236">
        <f t="shared" ref="J58" si="26">J59</f>
        <v>70703.399999999994</v>
      </c>
      <c r="K58" s="237"/>
      <c r="L58" s="236"/>
      <c r="M58" s="237"/>
      <c r="N58" s="236">
        <f t="shared" ref="N58" si="27">N59</f>
        <v>69245.14</v>
      </c>
      <c r="O58" s="237"/>
      <c r="P58" s="112">
        <f t="shared" si="23"/>
        <v>97.937496640897052</v>
      </c>
      <c r="Q58" s="112"/>
      <c r="R58" s="2"/>
      <c r="T58" s="79"/>
      <c r="U58" s="79"/>
    </row>
    <row r="59" spans="1:21" x14ac:dyDescent="0.25">
      <c r="A59" s="122"/>
      <c r="B59" s="116"/>
      <c r="C59" s="117"/>
      <c r="D59" s="129">
        <v>3121</v>
      </c>
      <c r="E59" s="155" t="s">
        <v>46</v>
      </c>
      <c r="F59" s="7"/>
      <c r="G59" s="7"/>
      <c r="H59" s="4"/>
      <c r="I59" s="12"/>
      <c r="J59" s="239">
        <v>70703.399999999994</v>
      </c>
      <c r="K59" s="240"/>
      <c r="L59" s="239"/>
      <c r="M59" s="240"/>
      <c r="N59" s="239">
        <v>69245.14</v>
      </c>
      <c r="O59" s="240"/>
      <c r="P59" s="112">
        <f t="shared" si="23"/>
        <v>97.937496640897052</v>
      </c>
      <c r="Q59" s="112"/>
      <c r="R59" s="2"/>
      <c r="T59" s="79"/>
      <c r="U59" s="79"/>
    </row>
    <row r="60" spans="1:21" x14ac:dyDescent="0.25">
      <c r="A60" s="122"/>
      <c r="B60" s="116"/>
      <c r="C60" s="117">
        <v>313</v>
      </c>
      <c r="D60" s="129"/>
      <c r="E60" s="154" t="s">
        <v>47</v>
      </c>
      <c r="F60" s="4"/>
      <c r="G60" s="4"/>
      <c r="H60" s="4"/>
      <c r="I60" s="12"/>
      <c r="J60" s="236">
        <f t="shared" ref="J60" si="28">J61</f>
        <v>273475.76</v>
      </c>
      <c r="K60" s="242"/>
      <c r="L60" s="236"/>
      <c r="M60" s="242"/>
      <c r="N60" s="236">
        <f>N61</f>
        <v>313753.15000000002</v>
      </c>
      <c r="O60" s="237"/>
      <c r="P60" s="112">
        <f t="shared" si="23"/>
        <v>114.727956144998</v>
      </c>
      <c r="Q60" s="112"/>
      <c r="R60" s="2"/>
      <c r="T60" s="79"/>
      <c r="U60" s="79"/>
    </row>
    <row r="61" spans="1:21" x14ac:dyDescent="0.25">
      <c r="A61" s="122"/>
      <c r="B61" s="116"/>
      <c r="C61" s="117"/>
      <c r="D61" s="129">
        <v>3132</v>
      </c>
      <c r="E61" s="155" t="s">
        <v>48</v>
      </c>
      <c r="F61" s="7"/>
      <c r="G61" s="7"/>
      <c r="H61" s="7"/>
      <c r="I61" s="14"/>
      <c r="J61" s="239">
        <v>273475.76</v>
      </c>
      <c r="K61" s="240"/>
      <c r="L61" s="239"/>
      <c r="M61" s="241"/>
      <c r="N61" s="239">
        <v>313753.15000000002</v>
      </c>
      <c r="O61" s="240"/>
      <c r="P61" s="112">
        <f t="shared" si="23"/>
        <v>114.727956144998</v>
      </c>
      <c r="Q61" s="112"/>
      <c r="R61" s="2"/>
      <c r="T61" s="79"/>
      <c r="U61" s="79"/>
    </row>
    <row r="62" spans="1:21" x14ac:dyDescent="0.25">
      <c r="A62" s="122"/>
      <c r="B62" s="116">
        <v>32</v>
      </c>
      <c r="C62" s="117"/>
      <c r="D62" s="129"/>
      <c r="E62" s="153" t="s">
        <v>49</v>
      </c>
      <c r="F62" s="5"/>
      <c r="G62" s="5"/>
      <c r="H62" s="5"/>
      <c r="I62" s="17"/>
      <c r="J62" s="243">
        <f t="shared" ref="J62" si="29">J63+J68+J75+J85</f>
        <v>193671.36</v>
      </c>
      <c r="K62" s="247"/>
      <c r="L62" s="243">
        <v>275092.53999999998</v>
      </c>
      <c r="M62" s="247"/>
      <c r="N62" s="243">
        <f t="shared" ref="N62" si="30">N63+N68+N75+N85</f>
        <v>267789.39</v>
      </c>
      <c r="O62" s="247"/>
      <c r="P62" s="111">
        <f t="shared" si="23"/>
        <v>138.27000027262679</v>
      </c>
      <c r="Q62" s="111">
        <f>N62/L62*100</f>
        <v>97.345202454417716</v>
      </c>
      <c r="R62" s="2"/>
      <c r="T62" s="79"/>
      <c r="U62" s="79"/>
    </row>
    <row r="63" spans="1:21" x14ac:dyDescent="0.25">
      <c r="A63" s="122"/>
      <c r="B63" s="116"/>
      <c r="C63" s="117">
        <v>321</v>
      </c>
      <c r="D63" s="129"/>
      <c r="E63" s="154" t="s">
        <v>50</v>
      </c>
      <c r="F63" s="4"/>
      <c r="G63" s="4"/>
      <c r="H63" s="4"/>
      <c r="I63" s="12"/>
      <c r="J63" s="236">
        <f t="shared" ref="J63" si="31">J64+J65+J66+J67</f>
        <v>55421.79</v>
      </c>
      <c r="K63" s="237"/>
      <c r="L63" s="236"/>
      <c r="M63" s="237"/>
      <c r="N63" s="236">
        <f t="shared" ref="N63" si="32">N64+N65+N66+N67</f>
        <v>59502.640000000007</v>
      </c>
      <c r="O63" s="237"/>
      <c r="P63" s="112">
        <f t="shared" si="23"/>
        <v>107.3632591080151</v>
      </c>
      <c r="Q63" s="112"/>
      <c r="R63" s="2"/>
      <c r="T63" s="79"/>
      <c r="U63" s="79"/>
    </row>
    <row r="64" spans="1:21" x14ac:dyDescent="0.25">
      <c r="A64" s="122"/>
      <c r="B64" s="116"/>
      <c r="C64" s="117"/>
      <c r="D64" s="129">
        <v>3211</v>
      </c>
      <c r="E64" s="155" t="s">
        <v>51</v>
      </c>
      <c r="F64" s="7"/>
      <c r="G64" s="7"/>
      <c r="H64" s="7"/>
      <c r="I64" s="14"/>
      <c r="J64" s="239">
        <v>15113.2</v>
      </c>
      <c r="K64" s="240"/>
      <c r="L64" s="239"/>
      <c r="M64" s="240"/>
      <c r="N64" s="239">
        <v>15039.22</v>
      </c>
      <c r="O64" s="240"/>
      <c r="P64" s="112">
        <f t="shared" si="23"/>
        <v>99.510494137575094</v>
      </c>
      <c r="Q64" s="112"/>
      <c r="R64" s="2"/>
      <c r="T64" s="79"/>
      <c r="U64" s="79"/>
    </row>
    <row r="65" spans="1:21" x14ac:dyDescent="0.25">
      <c r="A65" s="122"/>
      <c r="B65" s="116"/>
      <c r="C65" s="117"/>
      <c r="D65" s="129">
        <v>3212</v>
      </c>
      <c r="E65" s="155" t="s">
        <v>52</v>
      </c>
      <c r="F65" s="7"/>
      <c r="G65" s="7"/>
      <c r="H65" s="7"/>
      <c r="I65" s="14"/>
      <c r="J65" s="239">
        <v>36800.74</v>
      </c>
      <c r="K65" s="240"/>
      <c r="L65" s="239"/>
      <c r="M65" s="240"/>
      <c r="N65" s="239">
        <v>41888.910000000003</v>
      </c>
      <c r="O65" s="240"/>
      <c r="P65" s="112">
        <f t="shared" si="23"/>
        <v>113.82627088477027</v>
      </c>
      <c r="Q65" s="112"/>
      <c r="R65" s="2"/>
      <c r="T65" s="79"/>
      <c r="U65" s="79"/>
    </row>
    <row r="66" spans="1:21" x14ac:dyDescent="0.25">
      <c r="A66" s="122"/>
      <c r="B66" s="116"/>
      <c r="C66" s="117"/>
      <c r="D66" s="129">
        <v>3213</v>
      </c>
      <c r="E66" s="155" t="s">
        <v>53</v>
      </c>
      <c r="F66" s="7"/>
      <c r="G66" s="7"/>
      <c r="H66" s="7"/>
      <c r="I66" s="14"/>
      <c r="J66" s="239">
        <v>2137.35</v>
      </c>
      <c r="K66" s="240"/>
      <c r="L66" s="239"/>
      <c r="M66" s="240"/>
      <c r="N66" s="239">
        <v>1384.51</v>
      </c>
      <c r="O66" s="240"/>
      <c r="P66" s="112">
        <f t="shared" si="23"/>
        <v>64.776943411233532</v>
      </c>
      <c r="Q66" s="112"/>
      <c r="R66" s="2"/>
    </row>
    <row r="67" spans="1:21" x14ac:dyDescent="0.25">
      <c r="A67" s="122"/>
      <c r="B67" s="116"/>
      <c r="C67" s="117"/>
      <c r="D67" s="129">
        <v>3214</v>
      </c>
      <c r="E67" s="155" t="s">
        <v>80</v>
      </c>
      <c r="F67" s="7"/>
      <c r="G67" s="7"/>
      <c r="H67" s="7"/>
      <c r="I67" s="14"/>
      <c r="J67" s="239">
        <v>1370.5</v>
      </c>
      <c r="K67" s="240"/>
      <c r="L67" s="239"/>
      <c r="M67" s="240"/>
      <c r="N67" s="239">
        <v>1190</v>
      </c>
      <c r="O67" s="240"/>
      <c r="P67" s="112">
        <f t="shared" si="23"/>
        <v>86.829624224735497</v>
      </c>
      <c r="Q67" s="112"/>
      <c r="R67" s="2"/>
    </row>
    <row r="68" spans="1:21" x14ac:dyDescent="0.25">
      <c r="A68" s="122"/>
      <c r="B68" s="116"/>
      <c r="C68" s="117">
        <v>322</v>
      </c>
      <c r="D68" s="129"/>
      <c r="E68" s="154" t="s">
        <v>54</v>
      </c>
      <c r="F68" s="4"/>
      <c r="G68" s="4"/>
      <c r="H68" s="4"/>
      <c r="I68" s="12"/>
      <c r="J68" s="236">
        <f t="shared" ref="J68" si="33">J69+J70+J71+J72+J73+J74</f>
        <v>79884.3</v>
      </c>
      <c r="K68" s="237"/>
      <c r="L68" s="236"/>
      <c r="M68" s="237"/>
      <c r="N68" s="236">
        <f t="shared" ref="N68" si="34">N69+N70+N71+N72+N73+N74</f>
        <v>106696.72</v>
      </c>
      <c r="O68" s="237"/>
      <c r="P68" s="112">
        <f t="shared" si="23"/>
        <v>133.56406703194494</v>
      </c>
      <c r="Q68" s="112"/>
      <c r="R68" s="2"/>
    </row>
    <row r="69" spans="1:21" x14ac:dyDescent="0.25">
      <c r="A69" s="122"/>
      <c r="B69" s="116"/>
      <c r="C69" s="117"/>
      <c r="D69" s="129">
        <v>3221</v>
      </c>
      <c r="E69" s="155" t="s">
        <v>55</v>
      </c>
      <c r="F69" s="7"/>
      <c r="G69" s="7"/>
      <c r="H69" s="7"/>
      <c r="I69" s="14"/>
      <c r="J69" s="239">
        <v>12449.37</v>
      </c>
      <c r="K69" s="240"/>
      <c r="L69" s="239"/>
      <c r="M69" s="240"/>
      <c r="N69" s="239">
        <v>13726.99</v>
      </c>
      <c r="O69" s="240"/>
      <c r="P69" s="112">
        <f t="shared" si="23"/>
        <v>110.26252734074093</v>
      </c>
      <c r="Q69" s="112"/>
      <c r="R69" s="2"/>
    </row>
    <row r="70" spans="1:21" x14ac:dyDescent="0.25">
      <c r="A70" s="122"/>
      <c r="B70" s="116"/>
      <c r="C70" s="117"/>
      <c r="D70" s="129">
        <v>3222</v>
      </c>
      <c r="E70" s="155" t="s">
        <v>81</v>
      </c>
      <c r="F70" s="7"/>
      <c r="G70" s="7"/>
      <c r="H70" s="7"/>
      <c r="I70" s="14"/>
      <c r="J70" s="239">
        <v>34208.46</v>
      </c>
      <c r="K70" s="240"/>
      <c r="L70" s="239"/>
      <c r="M70" s="240"/>
      <c r="N70" s="239">
        <v>33728.58</v>
      </c>
      <c r="O70" s="240"/>
      <c r="P70" s="112">
        <f t="shared" si="23"/>
        <v>98.597189116376484</v>
      </c>
      <c r="Q70" s="112"/>
      <c r="R70" s="2"/>
    </row>
    <row r="71" spans="1:21" x14ac:dyDescent="0.25">
      <c r="A71" s="122"/>
      <c r="B71" s="116"/>
      <c r="C71" s="117"/>
      <c r="D71" s="129">
        <v>3223</v>
      </c>
      <c r="E71" s="155" t="s">
        <v>56</v>
      </c>
      <c r="F71" s="7"/>
      <c r="G71" s="7"/>
      <c r="H71" s="7"/>
      <c r="I71" s="14"/>
      <c r="J71" s="239">
        <v>23145.91</v>
      </c>
      <c r="K71" s="240"/>
      <c r="L71" s="239"/>
      <c r="M71" s="240"/>
      <c r="N71" s="239">
        <v>39971.25</v>
      </c>
      <c r="O71" s="240"/>
      <c r="P71" s="112">
        <f t="shared" si="23"/>
        <v>172.69249729217819</v>
      </c>
      <c r="Q71" s="112"/>
      <c r="R71" s="2"/>
    </row>
    <row r="72" spans="1:21" x14ac:dyDescent="0.25">
      <c r="A72" s="122"/>
      <c r="B72" s="116"/>
      <c r="C72" s="117"/>
      <c r="D72" s="129">
        <v>3224</v>
      </c>
      <c r="E72" s="155" t="s">
        <v>57</v>
      </c>
      <c r="F72" s="7"/>
      <c r="G72" s="7"/>
      <c r="H72" s="7"/>
      <c r="I72" s="14"/>
      <c r="J72" s="239">
        <v>8851.2800000000007</v>
      </c>
      <c r="K72" s="240"/>
      <c r="L72" s="239"/>
      <c r="M72" s="240"/>
      <c r="N72" s="239">
        <v>17941.73</v>
      </c>
      <c r="O72" s="240"/>
      <c r="P72" s="112">
        <f t="shared" si="23"/>
        <v>202.70209506421671</v>
      </c>
      <c r="Q72" s="112"/>
      <c r="R72" s="2"/>
    </row>
    <row r="73" spans="1:21" x14ac:dyDescent="0.25">
      <c r="A73" s="122"/>
      <c r="B73" s="116"/>
      <c r="C73" s="117"/>
      <c r="D73" s="129">
        <v>3225</v>
      </c>
      <c r="E73" s="155" t="s">
        <v>58</v>
      </c>
      <c r="F73" s="7"/>
      <c r="G73" s="7"/>
      <c r="H73" s="7"/>
      <c r="I73" s="14"/>
      <c r="J73" s="239">
        <v>623.85</v>
      </c>
      <c r="K73" s="240"/>
      <c r="L73" s="239"/>
      <c r="M73" s="240"/>
      <c r="N73" s="239">
        <v>801.7</v>
      </c>
      <c r="O73" s="240"/>
      <c r="P73" s="112">
        <f t="shared" si="23"/>
        <v>128.50845555822715</v>
      </c>
      <c r="Q73" s="112"/>
      <c r="R73" s="2"/>
    </row>
    <row r="74" spans="1:21" x14ac:dyDescent="0.25">
      <c r="A74" s="122"/>
      <c r="B74" s="116"/>
      <c r="C74" s="117"/>
      <c r="D74" s="129">
        <v>3227</v>
      </c>
      <c r="E74" s="155" t="s">
        <v>59</v>
      </c>
      <c r="F74" s="7"/>
      <c r="G74" s="7"/>
      <c r="H74" s="7"/>
      <c r="I74" s="14"/>
      <c r="J74" s="239">
        <v>605.42999999999995</v>
      </c>
      <c r="K74" s="240"/>
      <c r="L74" s="239"/>
      <c r="M74" s="240"/>
      <c r="N74" s="239">
        <v>526.47</v>
      </c>
      <c r="O74" s="240"/>
      <c r="P74" s="112">
        <f t="shared" si="23"/>
        <v>86.958029830038157</v>
      </c>
      <c r="Q74" s="112"/>
      <c r="R74" s="2"/>
    </row>
    <row r="75" spans="1:21" x14ac:dyDescent="0.25">
      <c r="A75" s="122"/>
      <c r="B75" s="116"/>
      <c r="C75" s="117">
        <v>323</v>
      </c>
      <c r="D75" s="129"/>
      <c r="E75" s="154" t="s">
        <v>60</v>
      </c>
      <c r="F75" s="4"/>
      <c r="G75" s="4"/>
      <c r="H75" s="4"/>
      <c r="I75" s="12"/>
      <c r="J75" s="236">
        <f t="shared" ref="J75" si="35">J76+J77+J78+J79+J80+J81+J82+J83+J84</f>
        <v>52423.249999999993</v>
      </c>
      <c r="K75" s="237"/>
      <c r="L75" s="236"/>
      <c r="M75" s="237"/>
      <c r="N75" s="236">
        <f t="shared" ref="N75" si="36">N76+N77+N78+N79+N80+N81+N82+N83+N84</f>
        <v>91113.02</v>
      </c>
      <c r="O75" s="237"/>
      <c r="P75" s="112">
        <f t="shared" si="23"/>
        <v>173.8026925076183</v>
      </c>
      <c r="Q75" s="112"/>
      <c r="R75" s="2"/>
    </row>
    <row r="76" spans="1:21" x14ac:dyDescent="0.25">
      <c r="A76" s="122"/>
      <c r="B76" s="116"/>
      <c r="C76" s="117"/>
      <c r="D76" s="129">
        <v>3231</v>
      </c>
      <c r="E76" s="155" t="s">
        <v>61</v>
      </c>
      <c r="F76" s="7"/>
      <c r="G76" s="7"/>
      <c r="H76" s="7"/>
      <c r="I76" s="14"/>
      <c r="J76" s="239">
        <v>23920.66</v>
      </c>
      <c r="K76" s="240"/>
      <c r="L76" s="239"/>
      <c r="M76" s="240"/>
      <c r="N76" s="239">
        <v>33240.33</v>
      </c>
      <c r="O76" s="240"/>
      <c r="P76" s="112">
        <f t="shared" si="23"/>
        <v>138.96075609953905</v>
      </c>
      <c r="Q76" s="112"/>
      <c r="R76" s="2"/>
    </row>
    <row r="77" spans="1:21" x14ac:dyDescent="0.25">
      <c r="A77" s="122"/>
      <c r="B77" s="116"/>
      <c r="C77" s="117"/>
      <c r="D77" s="129">
        <v>3232</v>
      </c>
      <c r="E77" s="155" t="s">
        <v>62</v>
      </c>
      <c r="F77" s="7"/>
      <c r="G77" s="7"/>
      <c r="H77" s="7"/>
      <c r="I77" s="14"/>
      <c r="J77" s="239">
        <v>1930.03</v>
      </c>
      <c r="K77" s="240"/>
      <c r="L77" s="239"/>
      <c r="M77" s="240"/>
      <c r="N77" s="239">
        <v>28972.19</v>
      </c>
      <c r="O77" s="240"/>
      <c r="P77" s="112">
        <f t="shared" si="23"/>
        <v>1501.1264073615437</v>
      </c>
      <c r="Q77" s="112"/>
      <c r="R77" s="2"/>
    </row>
    <row r="78" spans="1:21" x14ac:dyDescent="0.25">
      <c r="A78" s="122"/>
      <c r="B78" s="116"/>
      <c r="C78" s="117"/>
      <c r="D78" s="129">
        <v>3233</v>
      </c>
      <c r="E78" s="155" t="s">
        <v>83</v>
      </c>
      <c r="F78" s="7"/>
      <c r="G78" s="7"/>
      <c r="H78" s="7"/>
      <c r="I78" s="14"/>
      <c r="J78" s="239">
        <v>127.44</v>
      </c>
      <c r="K78" s="240"/>
      <c r="L78" s="239"/>
      <c r="M78" s="240"/>
      <c r="N78" s="239">
        <v>0</v>
      </c>
      <c r="O78" s="240"/>
      <c r="P78" s="112">
        <f t="shared" si="23"/>
        <v>0</v>
      </c>
      <c r="Q78" s="112"/>
      <c r="R78" s="2"/>
    </row>
    <row r="79" spans="1:21" x14ac:dyDescent="0.25">
      <c r="A79" s="122"/>
      <c r="B79" s="116"/>
      <c r="C79" s="117"/>
      <c r="D79" s="129">
        <v>3234</v>
      </c>
      <c r="E79" s="155" t="s">
        <v>82</v>
      </c>
      <c r="F79" s="7"/>
      <c r="G79" s="7"/>
      <c r="H79" s="7"/>
      <c r="I79" s="14"/>
      <c r="J79" s="239">
        <v>6474.39</v>
      </c>
      <c r="K79" s="240"/>
      <c r="L79" s="239"/>
      <c r="M79" s="240"/>
      <c r="N79" s="239">
        <v>5461.03</v>
      </c>
      <c r="O79" s="240"/>
      <c r="P79" s="112">
        <f t="shared" si="23"/>
        <v>84.348177975067912</v>
      </c>
      <c r="Q79" s="112"/>
      <c r="R79" s="2"/>
    </row>
    <row r="80" spans="1:21" x14ac:dyDescent="0.25">
      <c r="A80" s="122"/>
      <c r="B80" s="116"/>
      <c r="C80" s="117"/>
      <c r="D80" s="129">
        <v>3235</v>
      </c>
      <c r="E80" s="155" t="s">
        <v>63</v>
      </c>
      <c r="F80" s="7"/>
      <c r="G80" s="7"/>
      <c r="H80" s="7"/>
      <c r="I80" s="14"/>
      <c r="J80" s="239">
        <v>2626.78</v>
      </c>
      <c r="K80" s="240"/>
      <c r="L80" s="239"/>
      <c r="M80" s="240"/>
      <c r="N80" s="239">
        <v>3059.35</v>
      </c>
      <c r="O80" s="240"/>
      <c r="P80" s="112">
        <f t="shared" si="23"/>
        <v>116.46769048035996</v>
      </c>
      <c r="Q80" s="112"/>
      <c r="R80" s="2"/>
    </row>
    <row r="81" spans="1:19" x14ac:dyDescent="0.25">
      <c r="A81" s="122"/>
      <c r="B81" s="116"/>
      <c r="C81" s="117"/>
      <c r="D81" s="129">
        <v>3236</v>
      </c>
      <c r="E81" s="155" t="s">
        <v>64</v>
      </c>
      <c r="F81" s="7"/>
      <c r="G81" s="7"/>
      <c r="H81" s="7"/>
      <c r="I81" s="14"/>
      <c r="J81" s="239">
        <v>4038.22</v>
      </c>
      <c r="K81" s="240"/>
      <c r="L81" s="239"/>
      <c r="M81" s="240"/>
      <c r="N81" s="239">
        <v>4612.12</v>
      </c>
      <c r="O81" s="240"/>
      <c r="P81" s="112">
        <f t="shared" si="23"/>
        <v>114.2117071382936</v>
      </c>
      <c r="Q81" s="112"/>
      <c r="R81" s="2"/>
    </row>
    <row r="82" spans="1:19" x14ac:dyDescent="0.25">
      <c r="A82" s="122"/>
      <c r="B82" s="116"/>
      <c r="C82" s="117"/>
      <c r="D82" s="129">
        <v>3237</v>
      </c>
      <c r="E82" s="155" t="s">
        <v>65</v>
      </c>
      <c r="F82" s="7"/>
      <c r="G82" s="7"/>
      <c r="H82" s="7"/>
      <c r="I82" s="14"/>
      <c r="J82" s="239">
        <v>5424.17</v>
      </c>
      <c r="K82" s="240"/>
      <c r="L82" s="239"/>
      <c r="M82" s="240"/>
      <c r="N82" s="239">
        <v>3861.83</v>
      </c>
      <c r="O82" s="240"/>
      <c r="P82" s="112">
        <f t="shared" si="23"/>
        <v>71.19669921849794</v>
      </c>
      <c r="Q82" s="112"/>
      <c r="R82" s="2"/>
    </row>
    <row r="83" spans="1:19" x14ac:dyDescent="0.25">
      <c r="A83" s="122"/>
      <c r="B83" s="116"/>
      <c r="C83" s="117"/>
      <c r="D83" s="129">
        <v>3238</v>
      </c>
      <c r="E83" s="155" t="s">
        <v>66</v>
      </c>
      <c r="F83" s="7"/>
      <c r="G83" s="7"/>
      <c r="H83" s="7"/>
      <c r="I83" s="14"/>
      <c r="J83" s="239">
        <v>4614.46</v>
      </c>
      <c r="K83" s="240"/>
      <c r="L83" s="239"/>
      <c r="M83" s="240"/>
      <c r="N83" s="239">
        <v>5898.52</v>
      </c>
      <c r="O83" s="240"/>
      <c r="P83" s="112">
        <f t="shared" si="23"/>
        <v>127.826874650555</v>
      </c>
      <c r="Q83" s="112"/>
      <c r="R83" s="2"/>
    </row>
    <row r="84" spans="1:19" x14ac:dyDescent="0.25">
      <c r="A84" s="122"/>
      <c r="B84" s="116"/>
      <c r="C84" s="117"/>
      <c r="D84" s="129">
        <v>3239</v>
      </c>
      <c r="E84" s="155" t="s">
        <v>67</v>
      </c>
      <c r="F84" s="7"/>
      <c r="G84" s="7"/>
      <c r="H84" s="7"/>
      <c r="I84" s="14"/>
      <c r="J84" s="239">
        <v>3267.1</v>
      </c>
      <c r="K84" s="240"/>
      <c r="L84" s="239"/>
      <c r="M84" s="240"/>
      <c r="N84" s="239">
        <v>6007.65</v>
      </c>
      <c r="O84" s="240"/>
      <c r="P84" s="112">
        <f t="shared" si="23"/>
        <v>183.88326038382664</v>
      </c>
      <c r="Q84" s="112"/>
      <c r="R84" s="2"/>
    </row>
    <row r="85" spans="1:19" x14ac:dyDescent="0.25">
      <c r="A85" s="122"/>
      <c r="B85" s="116"/>
      <c r="C85" s="117">
        <v>329</v>
      </c>
      <c r="D85" s="129"/>
      <c r="E85" s="154" t="s">
        <v>68</v>
      </c>
      <c r="F85" s="4"/>
      <c r="G85" s="4"/>
      <c r="H85" s="4"/>
      <c r="I85" s="12"/>
      <c r="J85" s="236">
        <f>J86+J88+J89+J90+J91+J92</f>
        <v>5942.0199999999995</v>
      </c>
      <c r="K85" s="237"/>
      <c r="L85" s="236"/>
      <c r="M85" s="242"/>
      <c r="N85" s="236">
        <f t="shared" ref="N85" si="37">N86+N88+N89+N90+N91+N92</f>
        <v>10477.01</v>
      </c>
      <c r="O85" s="242"/>
      <c r="P85" s="112">
        <f t="shared" si="23"/>
        <v>176.3206788263924</v>
      </c>
      <c r="Q85" s="112"/>
      <c r="R85" s="2"/>
    </row>
    <row r="86" spans="1:19" x14ac:dyDescent="0.25">
      <c r="A86" s="124"/>
      <c r="B86" s="125"/>
      <c r="C86" s="126"/>
      <c r="D86" s="128">
        <v>3291</v>
      </c>
      <c r="E86" s="323" t="s">
        <v>69</v>
      </c>
      <c r="F86" s="323"/>
      <c r="G86" s="323"/>
      <c r="H86" s="323"/>
      <c r="I86" s="324"/>
      <c r="J86" s="248">
        <v>336.32</v>
      </c>
      <c r="K86" s="265"/>
      <c r="L86" s="248"/>
      <c r="M86" s="265"/>
      <c r="N86" s="248">
        <v>200.07</v>
      </c>
      <c r="O86" s="265"/>
      <c r="P86" s="252">
        <f t="shared" si="23"/>
        <v>59.487987630827789</v>
      </c>
      <c r="Q86" s="252"/>
      <c r="R86" s="2"/>
    </row>
    <row r="87" spans="1:19" x14ac:dyDescent="0.25">
      <c r="A87" s="124"/>
      <c r="B87" s="125"/>
      <c r="C87" s="126"/>
      <c r="D87" s="127"/>
      <c r="E87" s="323"/>
      <c r="F87" s="323"/>
      <c r="G87" s="323"/>
      <c r="H87" s="323"/>
      <c r="I87" s="324"/>
      <c r="J87" s="266"/>
      <c r="K87" s="267"/>
      <c r="L87" s="266"/>
      <c r="M87" s="267"/>
      <c r="N87" s="266"/>
      <c r="O87" s="267"/>
      <c r="P87" s="253"/>
      <c r="Q87" s="253"/>
      <c r="R87" s="2"/>
    </row>
    <row r="88" spans="1:19" x14ac:dyDescent="0.25">
      <c r="A88" s="157"/>
      <c r="B88" s="158"/>
      <c r="C88" s="159"/>
      <c r="D88" s="152">
        <v>3292</v>
      </c>
      <c r="E88" s="155" t="s">
        <v>70</v>
      </c>
      <c r="F88" s="7"/>
      <c r="G88" s="7"/>
      <c r="H88" s="7"/>
      <c r="I88" s="14"/>
      <c r="J88" s="238">
        <v>133.08000000000001</v>
      </c>
      <c r="K88" s="238"/>
      <c r="L88" s="239"/>
      <c r="M88" s="240"/>
      <c r="N88" s="238">
        <v>271.63</v>
      </c>
      <c r="O88" s="238"/>
      <c r="P88" s="112">
        <f t="shared" ref="P88:P109" si="38">N88/J88*100</f>
        <v>204.1103095882176</v>
      </c>
      <c r="Q88" s="112"/>
      <c r="R88" s="2"/>
    </row>
    <row r="89" spans="1:19" x14ac:dyDescent="0.25">
      <c r="A89" s="122"/>
      <c r="B89" s="116"/>
      <c r="C89" s="117"/>
      <c r="D89" s="129">
        <v>3293</v>
      </c>
      <c r="E89" s="155" t="s">
        <v>71</v>
      </c>
      <c r="F89" s="7"/>
      <c r="G89" s="7"/>
      <c r="H89" s="7"/>
      <c r="I89" s="14"/>
      <c r="J89" s="238">
        <v>436.94</v>
      </c>
      <c r="K89" s="238"/>
      <c r="L89" s="239"/>
      <c r="M89" s="240"/>
      <c r="N89" s="238">
        <v>1298.17</v>
      </c>
      <c r="O89" s="238"/>
      <c r="P89" s="112">
        <f t="shared" si="38"/>
        <v>297.10486565661188</v>
      </c>
      <c r="Q89" s="112"/>
      <c r="R89" s="2"/>
    </row>
    <row r="90" spans="1:19" x14ac:dyDescent="0.25">
      <c r="A90" s="122"/>
      <c r="B90" s="116"/>
      <c r="C90" s="117"/>
      <c r="D90" s="129">
        <v>3294</v>
      </c>
      <c r="E90" s="155" t="s">
        <v>84</v>
      </c>
      <c r="F90" s="7"/>
      <c r="G90" s="7"/>
      <c r="H90" s="7"/>
      <c r="I90" s="14"/>
      <c r="J90" s="238">
        <v>175</v>
      </c>
      <c r="K90" s="238"/>
      <c r="L90" s="239"/>
      <c r="M90" s="240"/>
      <c r="N90" s="238">
        <v>175</v>
      </c>
      <c r="O90" s="238"/>
      <c r="P90" s="112">
        <f t="shared" si="38"/>
        <v>100</v>
      </c>
      <c r="Q90" s="112"/>
      <c r="R90" s="2"/>
    </row>
    <row r="91" spans="1:19" x14ac:dyDescent="0.25">
      <c r="A91" s="122"/>
      <c r="B91" s="116"/>
      <c r="C91" s="117"/>
      <c r="D91" s="129">
        <v>3295</v>
      </c>
      <c r="E91" s="155" t="s">
        <v>73</v>
      </c>
      <c r="F91" s="7"/>
      <c r="G91" s="7"/>
      <c r="H91" s="7"/>
      <c r="I91" s="14"/>
      <c r="J91" s="238">
        <v>3064.82</v>
      </c>
      <c r="K91" s="238"/>
      <c r="L91" s="239"/>
      <c r="M91" s="240"/>
      <c r="N91" s="238">
        <v>5231.45</v>
      </c>
      <c r="O91" s="238"/>
      <c r="P91" s="112">
        <f t="shared" si="38"/>
        <v>170.6935480713386</v>
      </c>
      <c r="Q91" s="112"/>
      <c r="R91" s="2"/>
    </row>
    <row r="92" spans="1:19" x14ac:dyDescent="0.25">
      <c r="A92" s="122"/>
      <c r="B92" s="116"/>
      <c r="C92" s="117"/>
      <c r="D92" s="129">
        <v>3299</v>
      </c>
      <c r="E92" s="155" t="s">
        <v>68</v>
      </c>
      <c r="F92" s="7"/>
      <c r="G92" s="7"/>
      <c r="H92" s="7"/>
      <c r="I92" s="14"/>
      <c r="J92" s="238">
        <v>1795.86</v>
      </c>
      <c r="K92" s="238"/>
      <c r="L92" s="239"/>
      <c r="M92" s="240"/>
      <c r="N92" s="238">
        <v>3300.69</v>
      </c>
      <c r="O92" s="238"/>
      <c r="P92" s="112">
        <f t="shared" si="38"/>
        <v>183.79439377234308</v>
      </c>
      <c r="Q92" s="112"/>
      <c r="R92" s="2"/>
      <c r="S92" s="23"/>
    </row>
    <row r="93" spans="1:19" x14ac:dyDescent="0.25">
      <c r="A93" s="122"/>
      <c r="B93" s="116">
        <v>37</v>
      </c>
      <c r="C93" s="117"/>
      <c r="D93" s="129"/>
      <c r="E93" s="153" t="s">
        <v>206</v>
      </c>
      <c r="F93" s="5"/>
      <c r="G93" s="5"/>
      <c r="H93" s="5"/>
      <c r="I93" s="17"/>
      <c r="J93" s="243">
        <f t="shared" ref="J93:N97" si="39">J94</f>
        <v>0</v>
      </c>
      <c r="K93" s="244"/>
      <c r="L93" s="243">
        <v>7033.68</v>
      </c>
      <c r="M93" s="244"/>
      <c r="N93" s="243">
        <f t="shared" ref="N93:N97" si="40">N94</f>
        <v>7033.68</v>
      </c>
      <c r="O93" s="244"/>
      <c r="P93" s="111" t="e">
        <f t="shared" si="38"/>
        <v>#DIV/0!</v>
      </c>
      <c r="Q93" s="111">
        <f t="shared" ref="Q93" si="41">N93/L93*100</f>
        <v>100</v>
      </c>
      <c r="R93" s="2"/>
    </row>
    <row r="94" spans="1:19" x14ac:dyDescent="0.25">
      <c r="A94" s="122"/>
      <c r="B94" s="116"/>
      <c r="C94" s="117">
        <v>372</v>
      </c>
      <c r="D94" s="129"/>
      <c r="E94" s="154" t="s">
        <v>207</v>
      </c>
      <c r="F94" s="4"/>
      <c r="G94" s="4"/>
      <c r="H94" s="4"/>
      <c r="I94" s="12"/>
      <c r="J94" s="236">
        <f t="shared" si="39"/>
        <v>0</v>
      </c>
      <c r="K94" s="242"/>
      <c r="L94" s="236"/>
      <c r="M94" s="242"/>
      <c r="N94" s="236">
        <f t="shared" si="39"/>
        <v>7033.68</v>
      </c>
      <c r="O94" s="242"/>
      <c r="P94" s="112" t="e">
        <f t="shared" si="38"/>
        <v>#DIV/0!</v>
      </c>
      <c r="Q94" s="112"/>
      <c r="R94" s="2"/>
    </row>
    <row r="95" spans="1:19" x14ac:dyDescent="0.25">
      <c r="A95" s="122"/>
      <c r="B95" s="116"/>
      <c r="C95" s="117"/>
      <c r="D95" s="129">
        <v>3721</v>
      </c>
      <c r="E95" s="156" t="s">
        <v>208</v>
      </c>
      <c r="F95" s="8"/>
      <c r="G95" s="8"/>
      <c r="H95" s="8"/>
      <c r="I95" s="22"/>
      <c r="J95" s="239"/>
      <c r="K95" s="241"/>
      <c r="L95" s="239"/>
      <c r="M95" s="241"/>
      <c r="N95" s="239">
        <v>7033.68</v>
      </c>
      <c r="O95" s="241"/>
      <c r="P95" s="112" t="e">
        <f t="shared" si="38"/>
        <v>#DIV/0!</v>
      </c>
      <c r="Q95" s="112"/>
      <c r="R95" s="2"/>
    </row>
    <row r="96" spans="1:19" x14ac:dyDescent="0.25">
      <c r="A96" s="122"/>
      <c r="B96" s="116">
        <v>38</v>
      </c>
      <c r="C96" s="117"/>
      <c r="D96" s="129"/>
      <c r="E96" s="153" t="s">
        <v>124</v>
      </c>
      <c r="F96" s="5"/>
      <c r="G96" s="5"/>
      <c r="H96" s="5"/>
      <c r="I96" s="17"/>
      <c r="J96" s="243">
        <f t="shared" si="39"/>
        <v>1426.5</v>
      </c>
      <c r="K96" s="247"/>
      <c r="L96" s="243">
        <v>1280</v>
      </c>
      <c r="M96" s="247"/>
      <c r="N96" s="243">
        <f t="shared" si="40"/>
        <v>1280</v>
      </c>
      <c r="O96" s="247"/>
      <c r="P96" s="111">
        <f t="shared" si="38"/>
        <v>89.730108657553458</v>
      </c>
      <c r="Q96" s="111">
        <f t="shared" ref="Q96" si="42">N96/L96*100</f>
        <v>100</v>
      </c>
      <c r="R96" s="2"/>
    </row>
    <row r="97" spans="1:19" x14ac:dyDescent="0.25">
      <c r="A97" s="122"/>
      <c r="B97" s="116"/>
      <c r="C97" s="117">
        <v>381</v>
      </c>
      <c r="D97" s="129"/>
      <c r="E97" s="154" t="s">
        <v>28</v>
      </c>
      <c r="F97" s="4"/>
      <c r="G97" s="4"/>
      <c r="H97" s="4"/>
      <c r="I97" s="12"/>
      <c r="J97" s="236">
        <f t="shared" si="39"/>
        <v>1426.5</v>
      </c>
      <c r="K97" s="237"/>
      <c r="L97" s="236"/>
      <c r="M97" s="237"/>
      <c r="N97" s="236">
        <f t="shared" si="40"/>
        <v>1280</v>
      </c>
      <c r="O97" s="237"/>
      <c r="P97" s="112">
        <f t="shared" si="38"/>
        <v>89.730108657553458</v>
      </c>
      <c r="Q97" s="112"/>
      <c r="R97" s="2"/>
    </row>
    <row r="98" spans="1:19" x14ac:dyDescent="0.25">
      <c r="A98" s="122"/>
      <c r="B98" s="116"/>
      <c r="C98" s="117"/>
      <c r="D98" s="129">
        <v>3812</v>
      </c>
      <c r="E98" s="155" t="s">
        <v>150</v>
      </c>
      <c r="F98" s="8"/>
      <c r="G98" s="8"/>
      <c r="H98" s="8"/>
      <c r="I98" s="22"/>
      <c r="J98" s="248">
        <v>1426.5</v>
      </c>
      <c r="K98" s="249"/>
      <c r="L98" s="248"/>
      <c r="M98" s="249"/>
      <c r="N98" s="248">
        <v>1280</v>
      </c>
      <c r="O98" s="249"/>
      <c r="P98" s="112">
        <f t="shared" si="38"/>
        <v>89.730108657553458</v>
      </c>
      <c r="Q98" s="112"/>
      <c r="R98" s="2"/>
    </row>
    <row r="99" spans="1:19" x14ac:dyDescent="0.25">
      <c r="A99" s="134">
        <v>4</v>
      </c>
      <c r="B99" s="131"/>
      <c r="C99" s="131"/>
      <c r="D99" s="132"/>
      <c r="E99" s="325" t="s">
        <v>79</v>
      </c>
      <c r="F99" s="325"/>
      <c r="G99" s="325"/>
      <c r="H99" s="325"/>
      <c r="I99" s="326"/>
      <c r="J99" s="250">
        <f>J100</f>
        <v>7615.27</v>
      </c>
      <c r="K99" s="251"/>
      <c r="L99" s="250">
        <f>L100</f>
        <v>28343.75</v>
      </c>
      <c r="M99" s="251"/>
      <c r="N99" s="250">
        <f t="shared" ref="N99" si="43">N100</f>
        <v>3023.99</v>
      </c>
      <c r="O99" s="251"/>
      <c r="P99" s="102">
        <f t="shared" si="38"/>
        <v>39.709557244851453</v>
      </c>
      <c r="Q99" s="102">
        <f>N99/L99*100</f>
        <v>10.668983461962513</v>
      </c>
      <c r="R99" s="2"/>
    </row>
    <row r="100" spans="1:19" x14ac:dyDescent="0.25">
      <c r="A100" s="122"/>
      <c r="B100" s="116">
        <v>42</v>
      </c>
      <c r="C100" s="117"/>
      <c r="D100" s="152"/>
      <c r="E100" s="153" t="s">
        <v>74</v>
      </c>
      <c r="F100" s="5"/>
      <c r="G100" s="5"/>
      <c r="H100" s="5"/>
      <c r="I100" s="17"/>
      <c r="J100" s="243">
        <f t="shared" ref="J100" si="44">J101+J105+J107</f>
        <v>7615.27</v>
      </c>
      <c r="K100" s="247"/>
      <c r="L100" s="243">
        <v>28343.75</v>
      </c>
      <c r="M100" s="247"/>
      <c r="N100" s="243">
        <f>N101+N105+N107</f>
        <v>3023.99</v>
      </c>
      <c r="O100" s="247"/>
      <c r="P100" s="111">
        <f t="shared" si="38"/>
        <v>39.709557244851453</v>
      </c>
      <c r="Q100" s="111">
        <f t="shared" ref="Q100" si="45">N100/L100*100</f>
        <v>10.668983461962513</v>
      </c>
      <c r="R100" s="2"/>
    </row>
    <row r="101" spans="1:19" x14ac:dyDescent="0.25">
      <c r="A101" s="122"/>
      <c r="B101" s="116"/>
      <c r="C101" s="117">
        <v>422</v>
      </c>
      <c r="D101" s="129"/>
      <c r="E101" s="154" t="s">
        <v>75</v>
      </c>
      <c r="F101" s="4"/>
      <c r="G101" s="4"/>
      <c r="H101" s="4"/>
      <c r="I101" s="12"/>
      <c r="J101" s="236">
        <f>J102+J104+J103</f>
        <v>6820.46</v>
      </c>
      <c r="K101" s="237"/>
      <c r="L101" s="236"/>
      <c r="M101" s="237"/>
      <c r="N101" s="236">
        <f t="shared" ref="N101" si="46">N102+N104+N103</f>
        <v>2268.4699999999998</v>
      </c>
      <c r="O101" s="237"/>
      <c r="P101" s="112">
        <f t="shared" si="38"/>
        <v>33.259780132131851</v>
      </c>
      <c r="Q101" s="112"/>
      <c r="R101" s="2"/>
    </row>
    <row r="102" spans="1:19" x14ac:dyDescent="0.25">
      <c r="A102" s="122"/>
      <c r="B102" s="116"/>
      <c r="C102" s="117"/>
      <c r="D102" s="129">
        <v>4221</v>
      </c>
      <c r="E102" s="155" t="s">
        <v>85</v>
      </c>
      <c r="F102" s="7"/>
      <c r="G102" s="7"/>
      <c r="H102" s="7"/>
      <c r="I102" s="14"/>
      <c r="J102" s="239">
        <v>5327.33</v>
      </c>
      <c r="K102" s="240"/>
      <c r="L102" s="239"/>
      <c r="M102" s="240"/>
      <c r="N102" s="239">
        <v>2268.4699999999998</v>
      </c>
      <c r="O102" s="240"/>
      <c r="P102" s="112">
        <f t="shared" si="38"/>
        <v>42.58174357511173</v>
      </c>
      <c r="Q102" s="112"/>
      <c r="R102" s="2"/>
    </row>
    <row r="103" spans="1:19" s="79" customFormat="1" x14ac:dyDescent="0.25">
      <c r="A103" s="122"/>
      <c r="B103" s="116"/>
      <c r="C103" s="117"/>
      <c r="D103" s="129">
        <v>4223</v>
      </c>
      <c r="E103" s="155" t="s">
        <v>209</v>
      </c>
      <c r="F103" s="7"/>
      <c r="G103" s="7"/>
      <c r="H103" s="7"/>
      <c r="I103" s="14"/>
      <c r="J103" s="239"/>
      <c r="K103" s="240"/>
      <c r="L103" s="239"/>
      <c r="M103" s="240"/>
      <c r="N103" s="239"/>
      <c r="O103" s="240"/>
      <c r="P103" s="112" t="e">
        <f t="shared" si="38"/>
        <v>#DIV/0!</v>
      </c>
      <c r="Q103" s="112"/>
      <c r="R103" s="2"/>
    </row>
    <row r="104" spans="1:19" x14ac:dyDescent="0.25">
      <c r="A104" s="122"/>
      <c r="B104" s="116"/>
      <c r="C104" s="117"/>
      <c r="D104" s="129">
        <v>4227</v>
      </c>
      <c r="E104" s="155" t="s">
        <v>76</v>
      </c>
      <c r="F104" s="7"/>
      <c r="G104" s="7"/>
      <c r="H104" s="7"/>
      <c r="I104" s="14"/>
      <c r="J104" s="239">
        <v>1493.13</v>
      </c>
      <c r="K104" s="240"/>
      <c r="L104" s="239"/>
      <c r="M104" s="240"/>
      <c r="N104" s="239"/>
      <c r="O104" s="240"/>
      <c r="P104" s="112">
        <f t="shared" si="38"/>
        <v>0</v>
      </c>
      <c r="Q104" s="112"/>
      <c r="R104" s="2"/>
    </row>
    <row r="105" spans="1:19" x14ac:dyDescent="0.25">
      <c r="A105" s="122"/>
      <c r="B105" s="116"/>
      <c r="C105" s="117">
        <v>424</v>
      </c>
      <c r="D105" s="129"/>
      <c r="E105" s="154" t="s">
        <v>77</v>
      </c>
      <c r="F105" s="4"/>
      <c r="G105" s="4"/>
      <c r="H105" s="4"/>
      <c r="I105" s="12"/>
      <c r="J105" s="236">
        <f t="shared" ref="J105" si="47">J106</f>
        <v>794.81</v>
      </c>
      <c r="K105" s="237"/>
      <c r="L105" s="236"/>
      <c r="M105" s="237"/>
      <c r="N105" s="236">
        <f t="shared" ref="N105" si="48">N106</f>
        <v>755.52</v>
      </c>
      <c r="O105" s="237"/>
      <c r="P105" s="112">
        <f t="shared" si="38"/>
        <v>95.056680212881076</v>
      </c>
      <c r="Q105" s="112"/>
      <c r="R105" s="2"/>
    </row>
    <row r="106" spans="1:19" x14ac:dyDescent="0.25">
      <c r="A106" s="122"/>
      <c r="B106" s="116"/>
      <c r="C106" s="117"/>
      <c r="D106" s="129">
        <v>4241</v>
      </c>
      <c r="E106" s="155" t="s">
        <v>78</v>
      </c>
      <c r="F106" s="7"/>
      <c r="G106" s="7"/>
      <c r="H106" s="7"/>
      <c r="I106" s="14"/>
      <c r="J106" s="239">
        <v>794.81</v>
      </c>
      <c r="K106" s="240"/>
      <c r="L106" s="239"/>
      <c r="M106" s="240"/>
      <c r="N106" s="239">
        <v>755.52</v>
      </c>
      <c r="O106" s="240"/>
      <c r="P106" s="112">
        <f t="shared" si="38"/>
        <v>95.056680212881076</v>
      </c>
      <c r="Q106" s="112"/>
      <c r="R106" s="2"/>
    </row>
    <row r="107" spans="1:19" s="79" customFormat="1" x14ac:dyDescent="0.25">
      <c r="A107" s="122"/>
      <c r="B107" s="116"/>
      <c r="C107" s="117">
        <v>426</v>
      </c>
      <c r="D107" s="129"/>
      <c r="E107" s="154" t="s">
        <v>210</v>
      </c>
      <c r="F107" s="4"/>
      <c r="G107" s="4"/>
      <c r="H107" s="4"/>
      <c r="I107" s="12"/>
      <c r="J107" s="236">
        <f t="shared" ref="J107" si="49">J108</f>
        <v>0</v>
      </c>
      <c r="K107" s="237"/>
      <c r="L107" s="236"/>
      <c r="M107" s="237"/>
      <c r="N107" s="236">
        <f>N108</f>
        <v>0</v>
      </c>
      <c r="O107" s="237"/>
      <c r="P107" s="112" t="e">
        <f t="shared" si="38"/>
        <v>#DIV/0!</v>
      </c>
      <c r="Q107" s="112"/>
      <c r="R107" s="2"/>
    </row>
    <row r="108" spans="1:19" s="79" customFormat="1" ht="15.75" thickBot="1" x14ac:dyDescent="0.3">
      <c r="A108" s="122"/>
      <c r="B108" s="116"/>
      <c r="C108" s="117"/>
      <c r="D108" s="129">
        <v>4264</v>
      </c>
      <c r="E108" s="155" t="s">
        <v>211</v>
      </c>
      <c r="F108" s="7"/>
      <c r="G108" s="7"/>
      <c r="H108" s="7"/>
      <c r="I108" s="14"/>
      <c r="J108" s="239"/>
      <c r="K108" s="240"/>
      <c r="L108" s="239"/>
      <c r="M108" s="240"/>
      <c r="N108" s="239"/>
      <c r="O108" s="240"/>
      <c r="P108" s="112" t="e">
        <f t="shared" si="38"/>
        <v>#DIV/0!</v>
      </c>
      <c r="Q108" s="112"/>
      <c r="R108" s="2"/>
    </row>
    <row r="109" spans="1:19" ht="15.75" thickBot="1" x14ac:dyDescent="0.3">
      <c r="A109" s="303" t="s">
        <v>42</v>
      </c>
      <c r="B109" s="304"/>
      <c r="C109" s="304"/>
      <c r="D109" s="304"/>
      <c r="E109" s="304"/>
      <c r="F109" s="304"/>
      <c r="G109" s="304"/>
      <c r="H109" s="304"/>
      <c r="I109" s="305"/>
      <c r="J109" s="269">
        <f>J54+J99</f>
        <v>2204320.65</v>
      </c>
      <c r="K109" s="269"/>
      <c r="L109" s="269">
        <f>L54+L99</f>
        <v>2517151.7600000002</v>
      </c>
      <c r="M109" s="269"/>
      <c r="N109" s="269">
        <f>N54+N99</f>
        <v>2563658.2300000004</v>
      </c>
      <c r="O109" s="269"/>
      <c r="P109" s="105">
        <f t="shared" si="38"/>
        <v>116.30151130689632</v>
      </c>
      <c r="Q109" s="105">
        <f>N109/L109*100</f>
        <v>101.847583079377</v>
      </c>
      <c r="R109" s="2"/>
    </row>
    <row r="110" spans="1:19" x14ac:dyDescent="0.25"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x14ac:dyDescent="0.25">
      <c r="S111" s="2"/>
    </row>
    <row r="112" spans="1:19" x14ac:dyDescent="0.25">
      <c r="N112" s="23"/>
    </row>
  </sheetData>
  <customSheetViews>
    <customSheetView guid="{005C429F-8448-44DF-83AD-8A930973E873}">
      <selection activeCell="G12" sqref="G12:L12"/>
      <rowBreaks count="1" manualBreakCount="1">
        <brk id="57" max="16383" man="1"/>
      </rowBreaks>
      <pageMargins left="0.7" right="0.7" top="0.75" bottom="0.75" header="0.3" footer="0.3"/>
      <pageSetup paperSize="9" scale="71" orientation="portrait" r:id="rId1"/>
    </customSheetView>
  </customSheetViews>
  <mergeCells count="305">
    <mergeCell ref="J108:K108"/>
    <mergeCell ref="L108:M108"/>
    <mergeCell ref="N108:O108"/>
    <mergeCell ref="J51:K51"/>
    <mergeCell ref="L51:M51"/>
    <mergeCell ref="N51:O51"/>
    <mergeCell ref="J103:K103"/>
    <mergeCell ref="L103:M103"/>
    <mergeCell ref="N103:O103"/>
    <mergeCell ref="J107:K107"/>
    <mergeCell ref="L107:M107"/>
    <mergeCell ref="N107:O107"/>
    <mergeCell ref="J64:K64"/>
    <mergeCell ref="L64:M64"/>
    <mergeCell ref="N64:O64"/>
    <mergeCell ref="J61:K61"/>
    <mergeCell ref="J52:K52"/>
    <mergeCell ref="J54:K54"/>
    <mergeCell ref="L54:M54"/>
    <mergeCell ref="N54:O54"/>
    <mergeCell ref="N52:O52"/>
    <mergeCell ref="J60:K60"/>
    <mergeCell ref="L60:M60"/>
    <mergeCell ref="N60:O60"/>
    <mergeCell ref="A109:I109"/>
    <mergeCell ref="A9:I10"/>
    <mergeCell ref="A11:I11"/>
    <mergeCell ref="A12:I12"/>
    <mergeCell ref="A52:I52"/>
    <mergeCell ref="E13:I13"/>
    <mergeCell ref="E14:I15"/>
    <mergeCell ref="E16:I17"/>
    <mergeCell ref="E18:I19"/>
    <mergeCell ref="E20:I21"/>
    <mergeCell ref="E54:I54"/>
    <mergeCell ref="E86:I87"/>
    <mergeCell ref="E99:I99"/>
    <mergeCell ref="J50:K50"/>
    <mergeCell ref="J11:K11"/>
    <mergeCell ref="J14:K15"/>
    <mergeCell ref="J41:K42"/>
    <mergeCell ref="J43:K44"/>
    <mergeCell ref="J45:K46"/>
    <mergeCell ref="J22:K22"/>
    <mergeCell ref="J23:K23"/>
    <mergeCell ref="J32:K32"/>
    <mergeCell ref="J33:K33"/>
    <mergeCell ref="J36:K36"/>
    <mergeCell ref="J37:K37"/>
    <mergeCell ref="J16:K17"/>
    <mergeCell ref="J18:K19"/>
    <mergeCell ref="J20:K21"/>
    <mergeCell ref="J30:K31"/>
    <mergeCell ref="J34:K35"/>
    <mergeCell ref="J38:K39"/>
    <mergeCell ref="J24:K25"/>
    <mergeCell ref="J9:K10"/>
    <mergeCell ref="L9:M10"/>
    <mergeCell ref="N9:O10"/>
    <mergeCell ref="J40:K40"/>
    <mergeCell ref="J47:K47"/>
    <mergeCell ref="J48:K48"/>
    <mergeCell ref="J49:K49"/>
    <mergeCell ref="L18:M19"/>
    <mergeCell ref="N18:O19"/>
    <mergeCell ref="L20:M21"/>
    <mergeCell ref="N20:O21"/>
    <mergeCell ref="L16:M17"/>
    <mergeCell ref="N16:O17"/>
    <mergeCell ref="L14:M15"/>
    <mergeCell ref="N14:O15"/>
    <mergeCell ref="N33:O33"/>
    <mergeCell ref="L34:M35"/>
    <mergeCell ref="N34:O35"/>
    <mergeCell ref="L22:M22"/>
    <mergeCell ref="N22:O22"/>
    <mergeCell ref="L23:M23"/>
    <mergeCell ref="N23:O23"/>
    <mergeCell ref="L11:M11"/>
    <mergeCell ref="J13:K13"/>
    <mergeCell ref="L50:M50"/>
    <mergeCell ref="N50:O50"/>
    <mergeCell ref="L47:M47"/>
    <mergeCell ref="N47:O47"/>
    <mergeCell ref="L48:M48"/>
    <mergeCell ref="N48:O48"/>
    <mergeCell ref="L45:M46"/>
    <mergeCell ref="N45:O46"/>
    <mergeCell ref="N11:O11"/>
    <mergeCell ref="N13:O13"/>
    <mergeCell ref="N38:O39"/>
    <mergeCell ref="L40:M40"/>
    <mergeCell ref="N40:O40"/>
    <mergeCell ref="L37:M37"/>
    <mergeCell ref="L33:M33"/>
    <mergeCell ref="L13:M13"/>
    <mergeCell ref="L30:M31"/>
    <mergeCell ref="L24:M25"/>
    <mergeCell ref="L49:M49"/>
    <mergeCell ref="N49:O49"/>
    <mergeCell ref="Q16:Q17"/>
    <mergeCell ref="Q18:Q19"/>
    <mergeCell ref="Q20:Q21"/>
    <mergeCell ref="Q30:Q31"/>
    <mergeCell ref="N26:O27"/>
    <mergeCell ref="P26:P27"/>
    <mergeCell ref="P28:P29"/>
    <mergeCell ref="Q26:Q27"/>
    <mergeCell ref="Q28:Q29"/>
    <mergeCell ref="N30:O31"/>
    <mergeCell ref="N24:O25"/>
    <mergeCell ref="P14:P15"/>
    <mergeCell ref="Q14:Q15"/>
    <mergeCell ref="P16:P17"/>
    <mergeCell ref="P18:P19"/>
    <mergeCell ref="P20:P21"/>
    <mergeCell ref="P30:P31"/>
    <mergeCell ref="E43:I44"/>
    <mergeCell ref="E45:I46"/>
    <mergeCell ref="E24:I25"/>
    <mergeCell ref="E41:I42"/>
    <mergeCell ref="E38:I39"/>
    <mergeCell ref="E34:I35"/>
    <mergeCell ref="E30:I31"/>
    <mergeCell ref="Q34:Q35"/>
    <mergeCell ref="Q38:Q39"/>
    <mergeCell ref="P34:P35"/>
    <mergeCell ref="L41:M42"/>
    <mergeCell ref="N41:O42"/>
    <mergeCell ref="L43:M44"/>
    <mergeCell ref="N43:O44"/>
    <mergeCell ref="L38:M39"/>
    <mergeCell ref="Q41:Q42"/>
    <mergeCell ref="Q43:Q44"/>
    <mergeCell ref="Q45:Q46"/>
    <mergeCell ref="P41:P42"/>
    <mergeCell ref="P43:P44"/>
    <mergeCell ref="P45:P46"/>
    <mergeCell ref="P38:P39"/>
    <mergeCell ref="L36:M36"/>
    <mergeCell ref="N36:O36"/>
    <mergeCell ref="L52:M52"/>
    <mergeCell ref="N37:O37"/>
    <mergeCell ref="J109:K109"/>
    <mergeCell ref="L109:M109"/>
    <mergeCell ref="N109:O109"/>
    <mergeCell ref="J55:K55"/>
    <mergeCell ref="J56:K56"/>
    <mergeCell ref="L56:M56"/>
    <mergeCell ref="N56:O56"/>
    <mergeCell ref="J57:K57"/>
    <mergeCell ref="L57:M57"/>
    <mergeCell ref="N57:O57"/>
    <mergeCell ref="J58:K58"/>
    <mergeCell ref="L58:M58"/>
    <mergeCell ref="N58:O58"/>
    <mergeCell ref="J59:K59"/>
    <mergeCell ref="L59:M59"/>
    <mergeCell ref="N59:O59"/>
    <mergeCell ref="J63:K63"/>
    <mergeCell ref="L63:M63"/>
    <mergeCell ref="N63:O63"/>
    <mergeCell ref="L62:M62"/>
    <mergeCell ref="N62:O62"/>
    <mergeCell ref="J68:K68"/>
    <mergeCell ref="L68:M68"/>
    <mergeCell ref="N68:O68"/>
    <mergeCell ref="N61:O61"/>
    <mergeCell ref="J62:K62"/>
    <mergeCell ref="L61:M61"/>
    <mergeCell ref="J69:K69"/>
    <mergeCell ref="L69:M69"/>
    <mergeCell ref="N69:O69"/>
    <mergeCell ref="J65:K65"/>
    <mergeCell ref="L65:M65"/>
    <mergeCell ref="N65:O65"/>
    <mergeCell ref="J66:K66"/>
    <mergeCell ref="L66:M66"/>
    <mergeCell ref="N66:O66"/>
    <mergeCell ref="J72:K72"/>
    <mergeCell ref="L72:M72"/>
    <mergeCell ref="N72:O72"/>
    <mergeCell ref="J73:K73"/>
    <mergeCell ref="L73:M73"/>
    <mergeCell ref="N73:O73"/>
    <mergeCell ref="J70:K70"/>
    <mergeCell ref="L70:M70"/>
    <mergeCell ref="N70:O70"/>
    <mergeCell ref="J71:K71"/>
    <mergeCell ref="L71:M71"/>
    <mergeCell ref="N71:O71"/>
    <mergeCell ref="J77:K77"/>
    <mergeCell ref="L77:M77"/>
    <mergeCell ref="N77:O77"/>
    <mergeCell ref="L78:M78"/>
    <mergeCell ref="N78:O78"/>
    <mergeCell ref="N79:O79"/>
    <mergeCell ref="J80:K80"/>
    <mergeCell ref="L80:M80"/>
    <mergeCell ref="J81:K81"/>
    <mergeCell ref="L81:M81"/>
    <mergeCell ref="N81:O81"/>
    <mergeCell ref="L90:M90"/>
    <mergeCell ref="N90:O90"/>
    <mergeCell ref="J88:K88"/>
    <mergeCell ref="L88:M88"/>
    <mergeCell ref="N88:O88"/>
    <mergeCell ref="N84:O84"/>
    <mergeCell ref="J86:K87"/>
    <mergeCell ref="L86:M87"/>
    <mergeCell ref="N86:O87"/>
    <mergeCell ref="J89:K89"/>
    <mergeCell ref="L89:M89"/>
    <mergeCell ref="N89:O89"/>
    <mergeCell ref="J90:K90"/>
    <mergeCell ref="L26:M27"/>
    <mergeCell ref="J85:K85"/>
    <mergeCell ref="L85:M85"/>
    <mergeCell ref="N85:O85"/>
    <mergeCell ref="J83:K83"/>
    <mergeCell ref="L83:M83"/>
    <mergeCell ref="N83:O83"/>
    <mergeCell ref="J84:K84"/>
    <mergeCell ref="L84:M84"/>
    <mergeCell ref="J79:K79"/>
    <mergeCell ref="L79:M79"/>
    <mergeCell ref="N82:O82"/>
    <mergeCell ref="N80:O80"/>
    <mergeCell ref="J76:K76"/>
    <mergeCell ref="J82:K82"/>
    <mergeCell ref="L82:M82"/>
    <mergeCell ref="J74:K74"/>
    <mergeCell ref="L74:M74"/>
    <mergeCell ref="N74:O74"/>
    <mergeCell ref="J75:K75"/>
    <mergeCell ref="L75:M75"/>
    <mergeCell ref="N75:O75"/>
    <mergeCell ref="L76:M76"/>
    <mergeCell ref="N76:O76"/>
    <mergeCell ref="J106:K106"/>
    <mergeCell ref="L106:M106"/>
    <mergeCell ref="N106:O106"/>
    <mergeCell ref="J104:K104"/>
    <mergeCell ref="L104:M104"/>
    <mergeCell ref="N104:O104"/>
    <mergeCell ref="J105:K105"/>
    <mergeCell ref="L105:M105"/>
    <mergeCell ref="L98:M98"/>
    <mergeCell ref="N98:O98"/>
    <mergeCell ref="J99:K99"/>
    <mergeCell ref="L99:M99"/>
    <mergeCell ref="N99:O99"/>
    <mergeCell ref="N105:O105"/>
    <mergeCell ref="J98:K98"/>
    <mergeCell ref="J102:K102"/>
    <mergeCell ref="L102:M102"/>
    <mergeCell ref="N102:O102"/>
    <mergeCell ref="J100:K100"/>
    <mergeCell ref="L100:M100"/>
    <mergeCell ref="N100:O100"/>
    <mergeCell ref="J101:K101"/>
    <mergeCell ref="L101:M101"/>
    <mergeCell ref="N101:O101"/>
    <mergeCell ref="A5:Q5"/>
    <mergeCell ref="A6:Q6"/>
    <mergeCell ref="A7:Q7"/>
    <mergeCell ref="L32:M32"/>
    <mergeCell ref="N32:O32"/>
    <mergeCell ref="J96:K96"/>
    <mergeCell ref="L96:M96"/>
    <mergeCell ref="N96:O96"/>
    <mergeCell ref="L55:M55"/>
    <mergeCell ref="N55:O55"/>
    <mergeCell ref="J67:K67"/>
    <mergeCell ref="L67:M67"/>
    <mergeCell ref="N67:O67"/>
    <mergeCell ref="J78:K78"/>
    <mergeCell ref="P86:P87"/>
    <mergeCell ref="Q86:Q87"/>
    <mergeCell ref="P24:P25"/>
    <mergeCell ref="Q24:Q25"/>
    <mergeCell ref="E28:I29"/>
    <mergeCell ref="J28:K29"/>
    <mergeCell ref="L28:M29"/>
    <mergeCell ref="N28:O29"/>
    <mergeCell ref="E26:I27"/>
    <mergeCell ref="J26:K27"/>
    <mergeCell ref="J97:K97"/>
    <mergeCell ref="L97:M97"/>
    <mergeCell ref="N97:O97"/>
    <mergeCell ref="J92:K92"/>
    <mergeCell ref="L92:M92"/>
    <mergeCell ref="N92:O92"/>
    <mergeCell ref="J91:K91"/>
    <mergeCell ref="L91:M91"/>
    <mergeCell ref="N95:O95"/>
    <mergeCell ref="L95:M95"/>
    <mergeCell ref="J95:K95"/>
    <mergeCell ref="N94:O94"/>
    <mergeCell ref="L94:M94"/>
    <mergeCell ref="J94:K94"/>
    <mergeCell ref="N93:O93"/>
    <mergeCell ref="L93:M93"/>
    <mergeCell ref="J93:K93"/>
    <mergeCell ref="N91:O91"/>
  </mergeCells>
  <pageMargins left="0.7" right="0.7" top="0.75" bottom="0.75" header="0.3" footer="0.3"/>
  <pageSetup paperSize="9" scale="51" orientation="portrait" verticalDpi="300" r:id="rId2"/>
  <rowBreaks count="1" manualBreakCount="1">
    <brk id="53" max="18" man="1"/>
  </rowBreaks>
  <ignoredErrors>
    <ignoredError sqref="P51:Q51 P93:Q108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opLeftCell="A10" zoomScaleNormal="100" workbookViewId="0"/>
  </sheetViews>
  <sheetFormatPr defaultRowHeight="15" x14ac:dyDescent="0.25"/>
  <cols>
    <col min="1" max="12" width="8.85546875" customWidth="1"/>
    <col min="14" max="14" width="12.7109375" bestFit="1" customWidth="1"/>
    <col min="15" max="15" width="11.7109375" bestFit="1" customWidth="1"/>
    <col min="16" max="16" width="10.140625" bestFit="1" customWidth="1"/>
  </cols>
  <sheetData>
    <row r="1" spans="1:16" x14ac:dyDescent="0.25">
      <c r="A1" s="1" t="s">
        <v>14</v>
      </c>
    </row>
    <row r="2" spans="1:16" x14ac:dyDescent="0.25">
      <c r="A2" t="s">
        <v>12</v>
      </c>
    </row>
    <row r="3" spans="1:16" x14ac:dyDescent="0.25">
      <c r="A3" t="s">
        <v>13</v>
      </c>
    </row>
    <row r="5" spans="1:16" x14ac:dyDescent="0.25">
      <c r="A5" s="198" t="s">
        <v>0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</row>
    <row r="6" spans="1:16" x14ac:dyDescent="0.25">
      <c r="A6" s="198" t="s">
        <v>145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61"/>
      <c r="N6" s="61"/>
    </row>
    <row r="7" spans="1:16" x14ac:dyDescent="0.25">
      <c r="A7" s="198" t="s">
        <v>147</v>
      </c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</row>
    <row r="8" spans="1:16" x14ac:dyDescent="0.2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</row>
    <row r="9" spans="1:16" ht="15.75" thickBot="1" x14ac:dyDescent="0.3">
      <c r="A9" s="1" t="s">
        <v>115</v>
      </c>
    </row>
    <row r="10" spans="1:16" ht="15" customHeight="1" x14ac:dyDescent="0.25">
      <c r="A10" s="331" t="s">
        <v>135</v>
      </c>
      <c r="B10" s="332"/>
      <c r="C10" s="332"/>
      <c r="D10" s="332"/>
      <c r="E10" s="209" t="s">
        <v>185</v>
      </c>
      <c r="F10" s="210"/>
      <c r="G10" s="209" t="s">
        <v>233</v>
      </c>
      <c r="H10" s="210"/>
      <c r="I10" s="209" t="s">
        <v>204</v>
      </c>
      <c r="J10" s="210"/>
      <c r="K10" s="18" t="s">
        <v>39</v>
      </c>
      <c r="L10" s="18" t="s">
        <v>39</v>
      </c>
    </row>
    <row r="11" spans="1:16" x14ac:dyDescent="0.25">
      <c r="A11" s="24" t="s">
        <v>116</v>
      </c>
      <c r="B11" s="333" t="s">
        <v>117</v>
      </c>
      <c r="C11" s="333"/>
      <c r="D11" s="333"/>
      <c r="E11" s="211"/>
      <c r="F11" s="212"/>
      <c r="G11" s="211"/>
      <c r="H11" s="212"/>
      <c r="I11" s="211"/>
      <c r="J11" s="212"/>
      <c r="K11" s="184" t="s">
        <v>234</v>
      </c>
      <c r="L11" s="185" t="s">
        <v>235</v>
      </c>
    </row>
    <row r="12" spans="1:16" ht="15.75" thickBot="1" x14ac:dyDescent="0.3">
      <c r="A12" s="301">
        <v>1</v>
      </c>
      <c r="B12" s="302"/>
      <c r="C12" s="302"/>
      <c r="D12" s="302"/>
      <c r="E12" s="301">
        <v>2</v>
      </c>
      <c r="F12" s="302"/>
      <c r="G12" s="213">
        <v>3</v>
      </c>
      <c r="H12" s="213"/>
      <c r="I12" s="213">
        <v>4</v>
      </c>
      <c r="J12" s="213"/>
      <c r="K12" s="19">
        <v>5</v>
      </c>
      <c r="L12" s="19">
        <v>6</v>
      </c>
    </row>
    <row r="13" spans="1:16" x14ac:dyDescent="0.25">
      <c r="A13" s="66">
        <v>1</v>
      </c>
      <c r="B13" s="67" t="s">
        <v>107</v>
      </c>
      <c r="C13" s="67"/>
      <c r="D13" s="67"/>
      <c r="E13" s="334">
        <f>E14+E15</f>
        <v>31547.11</v>
      </c>
      <c r="F13" s="335"/>
      <c r="G13" s="334">
        <f t="shared" ref="G13" si="0">G14+G15</f>
        <v>46855.29</v>
      </c>
      <c r="H13" s="335"/>
      <c r="I13" s="334">
        <f t="shared" ref="I13" si="1">I14+I15</f>
        <v>52543.359999999993</v>
      </c>
      <c r="J13" s="335"/>
      <c r="K13" s="34">
        <f t="shared" ref="K13:K27" si="2">I13/E13*100</f>
        <v>166.55522486845862</v>
      </c>
      <c r="L13" s="34">
        <f>I13/G13*100</f>
        <v>112.13965381496945</v>
      </c>
    </row>
    <row r="14" spans="1:16" x14ac:dyDescent="0.25">
      <c r="A14" s="11">
        <v>11</v>
      </c>
      <c r="B14" s="4" t="s">
        <v>107</v>
      </c>
      <c r="C14" s="4"/>
      <c r="D14" s="4"/>
      <c r="E14" s="222">
        <f>4399.99+1194.59+730.02+2000+16537.65+480.82+1639.58+1300+79.34+516.05+422.09</f>
        <v>29300.13</v>
      </c>
      <c r="F14" s="223"/>
      <c r="G14" s="222">
        <v>32337.119999999999</v>
      </c>
      <c r="H14" s="223"/>
      <c r="I14" s="222">
        <f>7033.68+730.02+20980.5+3900+4303.29+2421.45</f>
        <v>39368.939999999995</v>
      </c>
      <c r="J14" s="223"/>
      <c r="K14" s="35">
        <f t="shared" si="2"/>
        <v>134.36438677917127</v>
      </c>
      <c r="L14" s="35">
        <f>I14/G14*100</f>
        <v>121.7453502352714</v>
      </c>
      <c r="N14" s="23"/>
      <c r="O14" s="23"/>
      <c r="P14" s="23"/>
    </row>
    <row r="15" spans="1:16" x14ac:dyDescent="0.25">
      <c r="A15" s="11">
        <v>12</v>
      </c>
      <c r="B15" s="4" t="s">
        <v>108</v>
      </c>
      <c r="C15" s="4"/>
      <c r="D15" s="4"/>
      <c r="E15" s="222">
        <f>1874.47+372.51</f>
        <v>2246.98</v>
      </c>
      <c r="F15" s="223"/>
      <c r="G15" s="222">
        <v>14518.17</v>
      </c>
      <c r="H15" s="223"/>
      <c r="I15" s="222">
        <f>11308.5+1865.92</f>
        <v>13174.42</v>
      </c>
      <c r="J15" s="223"/>
      <c r="K15" s="35">
        <f t="shared" si="2"/>
        <v>586.31674514236886</v>
      </c>
      <c r="L15" s="35">
        <f>I15/G15*100</f>
        <v>90.744356898975568</v>
      </c>
      <c r="N15" s="23"/>
      <c r="O15" s="23"/>
      <c r="P15" s="23"/>
    </row>
    <row r="16" spans="1:16" x14ac:dyDescent="0.25">
      <c r="A16" s="16">
        <v>3</v>
      </c>
      <c r="B16" s="5" t="s">
        <v>152</v>
      </c>
      <c r="C16" s="5"/>
      <c r="D16" s="5"/>
      <c r="E16" s="329">
        <f t="shared" ref="E16" si="3">E17</f>
        <v>28441.98</v>
      </c>
      <c r="F16" s="330"/>
      <c r="G16" s="329">
        <f t="shared" ref="G16" si="4">G17</f>
        <v>12000</v>
      </c>
      <c r="H16" s="330"/>
      <c r="I16" s="329">
        <f t="shared" ref="I16" si="5">I17</f>
        <v>27248.560000000001</v>
      </c>
      <c r="J16" s="330"/>
      <c r="K16" s="34">
        <f t="shared" si="2"/>
        <v>95.804019270107077</v>
      </c>
      <c r="L16" s="34">
        <f t="shared" ref="L16" si="6">I16/G16*100</f>
        <v>227.07133333333337</v>
      </c>
      <c r="N16" s="23"/>
      <c r="O16" s="23"/>
      <c r="P16" s="23"/>
    </row>
    <row r="17" spans="1:16" x14ac:dyDescent="0.25">
      <c r="A17" s="11">
        <v>31</v>
      </c>
      <c r="B17" s="4" t="s">
        <v>109</v>
      </c>
      <c r="C17" s="4"/>
      <c r="D17" s="4"/>
      <c r="E17" s="222">
        <v>28441.98</v>
      </c>
      <c r="F17" s="223"/>
      <c r="G17" s="222">
        <v>12000</v>
      </c>
      <c r="H17" s="223"/>
      <c r="I17" s="222">
        <v>27248.560000000001</v>
      </c>
      <c r="J17" s="223"/>
      <c r="K17" s="35">
        <f t="shared" si="2"/>
        <v>95.804019270107077</v>
      </c>
      <c r="L17" s="35">
        <f t="shared" ref="L17:L27" si="7">I17/G17*100</f>
        <v>227.07133333333337</v>
      </c>
      <c r="N17" s="23"/>
    </row>
    <row r="18" spans="1:16" x14ac:dyDescent="0.25">
      <c r="A18" s="16">
        <v>4</v>
      </c>
      <c r="B18" s="5" t="s">
        <v>105</v>
      </c>
      <c r="C18" s="5"/>
      <c r="D18" s="5"/>
      <c r="E18" s="329">
        <f t="shared" ref="E18" si="8">E19+E20+E21</f>
        <v>177870.86</v>
      </c>
      <c r="F18" s="330"/>
      <c r="G18" s="329">
        <f t="shared" ref="G18" si="9">G19+G20+G21</f>
        <v>257990.16999999998</v>
      </c>
      <c r="H18" s="330"/>
      <c r="I18" s="329">
        <f t="shared" ref="I18" si="10">I19+I20+I21</f>
        <v>251739.34999999998</v>
      </c>
      <c r="J18" s="330"/>
      <c r="K18" s="34">
        <f t="shared" si="2"/>
        <v>141.5292814123685</v>
      </c>
      <c r="L18" s="34">
        <f t="shared" ref="L18" si="11">I18/G18*100</f>
        <v>97.577109236371285</v>
      </c>
      <c r="N18" s="23"/>
    </row>
    <row r="19" spans="1:16" x14ac:dyDescent="0.25">
      <c r="A19" s="11">
        <v>41</v>
      </c>
      <c r="B19" s="4" t="s">
        <v>105</v>
      </c>
      <c r="C19" s="4"/>
      <c r="D19" s="4"/>
      <c r="E19" s="222">
        <v>1509</v>
      </c>
      <c r="F19" s="223"/>
      <c r="G19" s="222">
        <v>1000</v>
      </c>
      <c r="H19" s="223"/>
      <c r="I19" s="222">
        <v>1781</v>
      </c>
      <c r="J19" s="223"/>
      <c r="K19" s="35">
        <f t="shared" si="2"/>
        <v>118.02518223989398</v>
      </c>
      <c r="L19" s="35">
        <f t="shared" si="7"/>
        <v>178.1</v>
      </c>
      <c r="N19" s="23"/>
      <c r="O19" s="23"/>
      <c r="P19" s="23"/>
    </row>
    <row r="20" spans="1:16" x14ac:dyDescent="0.25">
      <c r="A20" s="11">
        <v>42</v>
      </c>
      <c r="B20" s="4" t="s">
        <v>110</v>
      </c>
      <c r="C20" s="4"/>
      <c r="D20" s="4"/>
      <c r="E20" s="222">
        <v>15497.11</v>
      </c>
      <c r="F20" s="223"/>
      <c r="G20" s="222">
        <v>48676.31</v>
      </c>
      <c r="H20" s="223"/>
      <c r="I20" s="222">
        <v>48676.31</v>
      </c>
      <c r="J20" s="223"/>
      <c r="K20" s="35">
        <f t="shared" si="2"/>
        <v>314.09927399366717</v>
      </c>
      <c r="L20" s="35">
        <f t="shared" si="7"/>
        <v>100</v>
      </c>
      <c r="N20" s="23"/>
      <c r="O20" s="23"/>
      <c r="P20" s="23"/>
    </row>
    <row r="21" spans="1:16" x14ac:dyDescent="0.25">
      <c r="A21" s="11">
        <v>45</v>
      </c>
      <c r="B21" s="4" t="s">
        <v>111</v>
      </c>
      <c r="C21" s="4"/>
      <c r="D21" s="4"/>
      <c r="E21" s="222">
        <v>160864.75</v>
      </c>
      <c r="F21" s="223"/>
      <c r="G21" s="222">
        <v>208313.86</v>
      </c>
      <c r="H21" s="223"/>
      <c r="I21" s="222">
        <f>253825.4-I14-I15</f>
        <v>201282.03999999998</v>
      </c>
      <c r="J21" s="223"/>
      <c r="K21" s="35">
        <f t="shared" si="2"/>
        <v>125.12501340411741</v>
      </c>
      <c r="L21" s="35">
        <f t="shared" si="7"/>
        <v>96.624410876933482</v>
      </c>
      <c r="N21" s="23"/>
    </row>
    <row r="22" spans="1:16" x14ac:dyDescent="0.25">
      <c r="A22" s="16">
        <v>5</v>
      </c>
      <c r="B22" s="5" t="s">
        <v>153</v>
      </c>
      <c r="C22" s="5"/>
      <c r="D22" s="5"/>
      <c r="E22" s="329">
        <f t="shared" ref="E22" si="12">E23+E24</f>
        <v>2008615.0099999998</v>
      </c>
      <c r="F22" s="330"/>
      <c r="G22" s="329">
        <f t="shared" ref="G22" si="13">G23+G24</f>
        <v>2198306.2999999998</v>
      </c>
      <c r="H22" s="330"/>
      <c r="I22" s="329">
        <f t="shared" ref="I22" si="14">I23+I24</f>
        <v>2094883.72</v>
      </c>
      <c r="J22" s="330"/>
      <c r="K22" s="34">
        <f t="shared" si="2"/>
        <v>104.29493504581548</v>
      </c>
      <c r="L22" s="34">
        <f t="shared" ref="L22" si="15">I22/G22*100</f>
        <v>95.295351698714597</v>
      </c>
      <c r="N22" s="23"/>
    </row>
    <row r="23" spans="1:16" x14ac:dyDescent="0.25">
      <c r="A23" s="11">
        <v>51</v>
      </c>
      <c r="B23" s="4" t="s">
        <v>112</v>
      </c>
      <c r="C23" s="4"/>
      <c r="D23" s="4"/>
      <c r="E23" s="222">
        <f>19148.98+797+1976878.4+1426.5</f>
        <v>1998250.88</v>
      </c>
      <c r="F23" s="223"/>
      <c r="G23" s="222">
        <v>2180522.7999999998</v>
      </c>
      <c r="H23" s="223"/>
      <c r="I23" s="222">
        <f>2074257.42+750+2092.8</f>
        <v>2077100.22</v>
      </c>
      <c r="J23" s="223"/>
      <c r="K23" s="35">
        <f t="shared" si="2"/>
        <v>103.94591794199535</v>
      </c>
      <c r="L23" s="35">
        <f t="shared" si="7"/>
        <v>95.256982408072048</v>
      </c>
      <c r="N23" s="23"/>
      <c r="O23" s="23"/>
      <c r="P23" s="23"/>
    </row>
    <row r="24" spans="1:16" x14ac:dyDescent="0.25">
      <c r="A24" s="11">
        <v>54</v>
      </c>
      <c r="B24" s="4" t="s">
        <v>113</v>
      </c>
      <c r="C24" s="4"/>
      <c r="D24" s="4"/>
      <c r="E24" s="222">
        <f>5506+4435.09+423.04</f>
        <v>10364.130000000001</v>
      </c>
      <c r="F24" s="223"/>
      <c r="G24" s="222">
        <v>17783.5</v>
      </c>
      <c r="H24" s="223"/>
      <c r="I24" s="222">
        <v>17783.5</v>
      </c>
      <c r="J24" s="223"/>
      <c r="K24" s="35">
        <f t="shared" si="2"/>
        <v>171.58700247874157</v>
      </c>
      <c r="L24" s="35">
        <f t="shared" si="7"/>
        <v>100</v>
      </c>
      <c r="N24" s="23"/>
      <c r="O24" s="23"/>
    </row>
    <row r="25" spans="1:16" x14ac:dyDescent="0.25">
      <c r="A25" s="9">
        <v>6</v>
      </c>
      <c r="B25" s="69" t="s">
        <v>154</v>
      </c>
      <c r="C25" s="69"/>
      <c r="D25" s="69"/>
      <c r="E25" s="329">
        <f t="shared" ref="E25" si="16">E26</f>
        <v>6522</v>
      </c>
      <c r="F25" s="330"/>
      <c r="G25" s="329">
        <f t="shared" ref="G25" si="17">G26</f>
        <v>2000</v>
      </c>
      <c r="H25" s="330"/>
      <c r="I25" s="329">
        <f t="shared" ref="I25" si="18">I26</f>
        <v>0</v>
      </c>
      <c r="J25" s="330"/>
      <c r="K25" s="34">
        <f t="shared" si="2"/>
        <v>0</v>
      </c>
      <c r="L25" s="34">
        <f t="shared" ref="L25" si="19">I25/G25*100</f>
        <v>0</v>
      </c>
      <c r="N25" s="23"/>
      <c r="O25" s="23"/>
    </row>
    <row r="26" spans="1:16" ht="15.75" thickBot="1" x14ac:dyDescent="0.3">
      <c r="A26" s="25">
        <v>61</v>
      </c>
      <c r="B26" s="26" t="s">
        <v>114</v>
      </c>
      <c r="C26" s="26"/>
      <c r="D26" s="26"/>
      <c r="E26" s="222">
        <v>6522</v>
      </c>
      <c r="F26" s="223"/>
      <c r="G26" s="338">
        <v>2000</v>
      </c>
      <c r="H26" s="339"/>
      <c r="I26" s="222"/>
      <c r="J26" s="223"/>
      <c r="K26" s="35">
        <f t="shared" si="2"/>
        <v>0</v>
      </c>
      <c r="L26" s="35">
        <f t="shared" si="7"/>
        <v>0</v>
      </c>
      <c r="N26" s="23"/>
      <c r="O26" s="23"/>
    </row>
    <row r="27" spans="1:16" ht="15.75" thickBot="1" x14ac:dyDescent="0.3">
      <c r="A27" s="340" t="s">
        <v>106</v>
      </c>
      <c r="B27" s="340"/>
      <c r="C27" s="340"/>
      <c r="D27" s="340"/>
      <c r="E27" s="336">
        <f>SUM(E13+E16+E18+E22+E25)</f>
        <v>2252996.96</v>
      </c>
      <c r="F27" s="337"/>
      <c r="G27" s="336">
        <f>SUM(G13+G16+G18+G22+G25)</f>
        <v>2517151.7599999998</v>
      </c>
      <c r="H27" s="337"/>
      <c r="I27" s="336">
        <f>SUM(I13+I16+I18+I22+I25)</f>
        <v>2426414.9899999998</v>
      </c>
      <c r="J27" s="337"/>
      <c r="K27" s="41">
        <f t="shared" si="2"/>
        <v>107.69721544586548</v>
      </c>
      <c r="L27" s="41">
        <f t="shared" si="7"/>
        <v>96.395260252405279</v>
      </c>
    </row>
    <row r="28" spans="1:16" x14ac:dyDescent="0.25">
      <c r="E28" s="79"/>
      <c r="F28" s="79"/>
      <c r="N28" s="23"/>
    </row>
    <row r="29" spans="1:16" ht="15.75" thickBot="1" x14ac:dyDescent="0.3">
      <c r="A29" s="1" t="s">
        <v>156</v>
      </c>
      <c r="E29" s="79"/>
      <c r="F29" s="79"/>
      <c r="O29" s="23"/>
      <c r="P29" s="23"/>
    </row>
    <row r="30" spans="1:16" ht="15" customHeight="1" x14ac:dyDescent="0.25">
      <c r="A30" s="331" t="s">
        <v>135</v>
      </c>
      <c r="B30" s="332"/>
      <c r="C30" s="332"/>
      <c r="D30" s="332"/>
      <c r="E30" s="209" t="s">
        <v>185</v>
      </c>
      <c r="F30" s="210"/>
      <c r="G30" s="209" t="s">
        <v>233</v>
      </c>
      <c r="H30" s="210"/>
      <c r="I30" s="209" t="s">
        <v>204</v>
      </c>
      <c r="J30" s="210"/>
      <c r="K30" s="18" t="s">
        <v>39</v>
      </c>
      <c r="L30" s="18" t="s">
        <v>39</v>
      </c>
    </row>
    <row r="31" spans="1:16" x14ac:dyDescent="0.25">
      <c r="A31" s="24" t="s">
        <v>116</v>
      </c>
      <c r="B31" s="333" t="s">
        <v>117</v>
      </c>
      <c r="C31" s="333"/>
      <c r="D31" s="333"/>
      <c r="E31" s="211"/>
      <c r="F31" s="212"/>
      <c r="G31" s="211"/>
      <c r="H31" s="212"/>
      <c r="I31" s="211"/>
      <c r="J31" s="212"/>
      <c r="K31" s="184" t="s">
        <v>234</v>
      </c>
      <c r="L31" s="185" t="s">
        <v>235</v>
      </c>
      <c r="N31" s="23"/>
    </row>
    <row r="32" spans="1:16" ht="15.75" thickBot="1" x14ac:dyDescent="0.3">
      <c r="A32" s="301">
        <v>1</v>
      </c>
      <c r="B32" s="302"/>
      <c r="C32" s="302"/>
      <c r="D32" s="302"/>
      <c r="E32" s="301">
        <v>2</v>
      </c>
      <c r="F32" s="302"/>
      <c r="G32" s="213">
        <v>3</v>
      </c>
      <c r="H32" s="213"/>
      <c r="I32" s="213">
        <v>4</v>
      </c>
      <c r="J32" s="213"/>
      <c r="K32" s="19">
        <v>5</v>
      </c>
      <c r="L32" s="19">
        <v>6</v>
      </c>
    </row>
    <row r="33" spans="1:14" x14ac:dyDescent="0.25">
      <c r="A33" s="66">
        <v>1</v>
      </c>
      <c r="B33" s="67" t="s">
        <v>107</v>
      </c>
      <c r="C33" s="67"/>
      <c r="D33" s="67"/>
      <c r="E33" s="334">
        <f>E34+E35</f>
        <v>31547.11</v>
      </c>
      <c r="F33" s="335"/>
      <c r="G33" s="334">
        <f t="shared" ref="G33" si="20">G34+G35</f>
        <v>46855.29</v>
      </c>
      <c r="H33" s="335"/>
      <c r="I33" s="334">
        <f t="shared" ref="I33" si="21">I34+I35</f>
        <v>52543.359999999993</v>
      </c>
      <c r="J33" s="335"/>
      <c r="K33" s="68">
        <f t="shared" ref="K33:K47" si="22">I33/E33*100</f>
        <v>166.55522486845862</v>
      </c>
      <c r="L33" s="68">
        <f>I33/G33*100</f>
        <v>112.13965381496945</v>
      </c>
    </row>
    <row r="34" spans="1:14" x14ac:dyDescent="0.25">
      <c r="A34" s="10">
        <v>11</v>
      </c>
      <c r="B34" s="30" t="s">
        <v>107</v>
      </c>
      <c r="C34" s="30"/>
      <c r="D34" s="30"/>
      <c r="E34" s="231">
        <v>29300.13</v>
      </c>
      <c r="F34" s="232"/>
      <c r="G34" s="222">
        <v>32337.119999999999</v>
      </c>
      <c r="H34" s="223"/>
      <c r="I34" s="222">
        <f>7033.68+730.02+20980.5+3900+4303.29+2421.45</f>
        <v>39368.939999999995</v>
      </c>
      <c r="J34" s="223"/>
      <c r="K34" s="59">
        <f t="shared" si="22"/>
        <v>134.36438677917127</v>
      </c>
      <c r="L34" s="59">
        <f>I34/G34*100</f>
        <v>121.7453502352714</v>
      </c>
    </row>
    <row r="35" spans="1:14" x14ac:dyDescent="0.25">
      <c r="A35" s="11">
        <v>12</v>
      </c>
      <c r="B35" s="4" t="s">
        <v>108</v>
      </c>
      <c r="C35" s="4"/>
      <c r="D35" s="4"/>
      <c r="E35" s="222">
        <v>2246.98</v>
      </c>
      <c r="F35" s="223"/>
      <c r="G35" s="222">
        <v>14518.17</v>
      </c>
      <c r="H35" s="223"/>
      <c r="I35" s="222">
        <f>11308.5+1865.92</f>
        <v>13174.42</v>
      </c>
      <c r="J35" s="223"/>
      <c r="K35" s="35">
        <f t="shared" si="22"/>
        <v>586.31674514236886</v>
      </c>
      <c r="L35" s="35">
        <f>I35/G35*100</f>
        <v>90.744356898975568</v>
      </c>
    </row>
    <row r="36" spans="1:14" x14ac:dyDescent="0.25">
      <c r="A36" s="16">
        <v>3</v>
      </c>
      <c r="B36" s="5" t="s">
        <v>152</v>
      </c>
      <c r="C36" s="5"/>
      <c r="D36" s="5"/>
      <c r="E36" s="329">
        <f t="shared" ref="E36" si="23">E37</f>
        <v>462</v>
      </c>
      <c r="F36" s="330"/>
      <c r="G36" s="329">
        <f t="shared" ref="G36" si="24">G37</f>
        <v>12000</v>
      </c>
      <c r="H36" s="330"/>
      <c r="I36" s="329">
        <f t="shared" ref="I36" si="25">I37</f>
        <v>483.98</v>
      </c>
      <c r="J36" s="330"/>
      <c r="K36" s="34">
        <f t="shared" si="22"/>
        <v>104.75757575757576</v>
      </c>
      <c r="L36" s="34">
        <f t="shared" ref="L36:L46" si="26">I36/G36*100</f>
        <v>4.0331666666666672</v>
      </c>
    </row>
    <row r="37" spans="1:14" x14ac:dyDescent="0.25">
      <c r="A37" s="11">
        <v>31</v>
      </c>
      <c r="B37" s="4" t="s">
        <v>109</v>
      </c>
      <c r="C37" s="4"/>
      <c r="D37" s="4"/>
      <c r="E37" s="222">
        <v>462</v>
      </c>
      <c r="F37" s="223"/>
      <c r="G37" s="222">
        <v>12000</v>
      </c>
      <c r="H37" s="223"/>
      <c r="I37" s="222">
        <v>483.98</v>
      </c>
      <c r="J37" s="223"/>
      <c r="K37" s="35">
        <f t="shared" si="22"/>
        <v>104.75757575757576</v>
      </c>
      <c r="L37" s="35">
        <f>I37/G37*100</f>
        <v>4.0331666666666672</v>
      </c>
      <c r="N37" s="23"/>
    </row>
    <row r="38" spans="1:14" x14ac:dyDescent="0.25">
      <c r="A38" s="16">
        <v>4</v>
      </c>
      <c r="B38" s="5" t="s">
        <v>105</v>
      </c>
      <c r="C38" s="5"/>
      <c r="D38" s="5"/>
      <c r="E38" s="329">
        <f t="shared" ref="E38" si="27">E39+E40+E41</f>
        <v>170439.74</v>
      </c>
      <c r="F38" s="330"/>
      <c r="G38" s="329">
        <f t="shared" ref="G38" si="28">G39+G40+G41</f>
        <v>257990.16999999998</v>
      </c>
      <c r="H38" s="330"/>
      <c r="I38" s="329">
        <f t="shared" ref="I38" si="29">I39+I40+I41</f>
        <v>235029.83000000002</v>
      </c>
      <c r="J38" s="330"/>
      <c r="K38" s="34">
        <f t="shared" si="22"/>
        <v>137.89614440857517</v>
      </c>
      <c r="L38" s="34">
        <f t="shared" si="26"/>
        <v>91.100304325548535</v>
      </c>
    </row>
    <row r="39" spans="1:14" x14ac:dyDescent="0.25">
      <c r="A39" s="11">
        <v>41</v>
      </c>
      <c r="B39" s="4" t="s">
        <v>105</v>
      </c>
      <c r="C39" s="4"/>
      <c r="D39" s="4"/>
      <c r="E39" s="222">
        <v>0</v>
      </c>
      <c r="F39" s="223"/>
      <c r="G39" s="222">
        <v>1000</v>
      </c>
      <c r="H39" s="223"/>
      <c r="I39" s="222">
        <v>46.33</v>
      </c>
      <c r="J39" s="223"/>
      <c r="K39" s="35" t="e">
        <f t="shared" si="22"/>
        <v>#DIV/0!</v>
      </c>
      <c r="L39" s="35">
        <f t="shared" si="26"/>
        <v>4.633</v>
      </c>
    </row>
    <row r="40" spans="1:14" x14ac:dyDescent="0.25">
      <c r="A40" s="11">
        <v>42</v>
      </c>
      <c r="B40" s="4" t="s">
        <v>110</v>
      </c>
      <c r="C40" s="4"/>
      <c r="D40" s="4"/>
      <c r="E40" s="341">
        <v>9574.99</v>
      </c>
      <c r="F40" s="342"/>
      <c r="G40" s="222">
        <v>48676.31</v>
      </c>
      <c r="H40" s="223"/>
      <c r="I40" s="222">
        <v>22766.240000000002</v>
      </c>
      <c r="J40" s="223"/>
      <c r="K40" s="35">
        <f t="shared" si="22"/>
        <v>237.7677679036741</v>
      </c>
      <c r="L40" s="35">
        <f t="shared" si="26"/>
        <v>46.770677563685503</v>
      </c>
      <c r="N40" s="23"/>
    </row>
    <row r="41" spans="1:14" x14ac:dyDescent="0.25">
      <c r="A41" s="11">
        <v>45</v>
      </c>
      <c r="B41" s="4" t="s">
        <v>111</v>
      </c>
      <c r="C41" s="4"/>
      <c r="D41" s="4"/>
      <c r="E41" s="222">
        <v>160864.75</v>
      </c>
      <c r="F41" s="223"/>
      <c r="G41" s="222">
        <v>208313.86</v>
      </c>
      <c r="H41" s="223"/>
      <c r="I41" s="222">
        <f>197264.26+14953</f>
        <v>212217.26</v>
      </c>
      <c r="J41" s="223"/>
      <c r="K41" s="35">
        <f t="shared" si="22"/>
        <v>131.92278606717755</v>
      </c>
      <c r="L41" s="35">
        <f t="shared" si="26"/>
        <v>101.87380714850181</v>
      </c>
    </row>
    <row r="42" spans="1:14" x14ac:dyDescent="0.25">
      <c r="A42" s="16">
        <v>5</v>
      </c>
      <c r="B42" s="5" t="s">
        <v>153</v>
      </c>
      <c r="C42" s="5"/>
      <c r="D42" s="5"/>
      <c r="E42" s="329">
        <f t="shared" ref="E42" si="30">E43+E44</f>
        <v>2001871.8</v>
      </c>
      <c r="F42" s="330"/>
      <c r="G42" s="329">
        <f t="shared" ref="G42" si="31">G43+G44</f>
        <v>2198306.2999999998</v>
      </c>
      <c r="H42" s="330"/>
      <c r="I42" s="329">
        <f t="shared" ref="I42" si="32">I43+I44</f>
        <v>2275601.06</v>
      </c>
      <c r="J42" s="330"/>
      <c r="K42" s="34">
        <f t="shared" si="22"/>
        <v>113.67366581616265</v>
      </c>
      <c r="L42" s="34">
        <f t="shared" si="26"/>
        <v>103.51610510327885</v>
      </c>
    </row>
    <row r="43" spans="1:14" x14ac:dyDescent="0.25">
      <c r="A43" s="11">
        <v>51</v>
      </c>
      <c r="B43" s="4" t="s">
        <v>112</v>
      </c>
      <c r="C43" s="4"/>
      <c r="D43" s="4"/>
      <c r="E43" s="222">
        <f>1810611.16+186825.55</f>
        <v>1997436.71</v>
      </c>
      <c r="F43" s="223"/>
      <c r="G43" s="222">
        <v>2180522.7999999998</v>
      </c>
      <c r="H43" s="223"/>
      <c r="I43" s="222">
        <f>2224792.74+29652.02+1280+2092.8</f>
        <v>2257817.56</v>
      </c>
      <c r="J43" s="223"/>
      <c r="K43" s="35">
        <f t="shared" si="22"/>
        <v>113.03574970342865</v>
      </c>
      <c r="L43" s="35">
        <f t="shared" si="26"/>
        <v>103.54478109561616</v>
      </c>
    </row>
    <row r="44" spans="1:14" x14ac:dyDescent="0.25">
      <c r="A44" s="11">
        <v>54</v>
      </c>
      <c r="B44" s="4" t="s">
        <v>113</v>
      </c>
      <c r="C44" s="4"/>
      <c r="D44" s="4"/>
      <c r="E44" s="222">
        <v>4435.09</v>
      </c>
      <c r="F44" s="223"/>
      <c r="G44" s="222">
        <v>17783.5</v>
      </c>
      <c r="H44" s="223"/>
      <c r="I44" s="222">
        <v>17783.5</v>
      </c>
      <c r="J44" s="223"/>
      <c r="K44" s="35">
        <f t="shared" si="22"/>
        <v>400.97269728460975</v>
      </c>
      <c r="L44" s="35">
        <f t="shared" si="26"/>
        <v>100</v>
      </c>
    </row>
    <row r="45" spans="1:14" s="79" customFormat="1" x14ac:dyDescent="0.25">
      <c r="A45" s="9">
        <v>6</v>
      </c>
      <c r="B45" s="69" t="s">
        <v>154</v>
      </c>
      <c r="C45" s="69"/>
      <c r="D45" s="69"/>
      <c r="E45" s="329">
        <f t="shared" ref="E45" si="33">E46</f>
        <v>0</v>
      </c>
      <c r="F45" s="330"/>
      <c r="G45" s="329">
        <f t="shared" ref="G45" si="34">G46</f>
        <v>2000</v>
      </c>
      <c r="H45" s="330"/>
      <c r="I45" s="329">
        <f t="shared" ref="I45" si="35">I46</f>
        <v>0</v>
      </c>
      <c r="J45" s="330"/>
      <c r="K45" s="34" t="e">
        <f t="shared" si="22"/>
        <v>#DIV/0!</v>
      </c>
      <c r="L45" s="34">
        <f t="shared" si="26"/>
        <v>0</v>
      </c>
    </row>
    <row r="46" spans="1:14" s="79" customFormat="1" ht="15.75" thickBot="1" x14ac:dyDescent="0.3">
      <c r="A46" s="25">
        <v>61</v>
      </c>
      <c r="B46" s="26" t="s">
        <v>114</v>
      </c>
      <c r="C46" s="26"/>
      <c r="D46" s="26"/>
      <c r="E46" s="222">
        <v>0</v>
      </c>
      <c r="F46" s="223"/>
      <c r="G46" s="338">
        <v>2000</v>
      </c>
      <c r="H46" s="339"/>
      <c r="I46" s="222"/>
      <c r="J46" s="223"/>
      <c r="K46" s="35" t="e">
        <f t="shared" si="22"/>
        <v>#DIV/0!</v>
      </c>
      <c r="L46" s="35">
        <f t="shared" si="26"/>
        <v>0</v>
      </c>
    </row>
    <row r="47" spans="1:14" ht="15.75" thickBot="1" x14ac:dyDescent="0.3">
      <c r="A47" s="340" t="s">
        <v>106</v>
      </c>
      <c r="B47" s="340"/>
      <c r="C47" s="340"/>
      <c r="D47" s="340"/>
      <c r="E47" s="336">
        <f>SUM(E33+E36+E38+E42+E45)</f>
        <v>2204320.65</v>
      </c>
      <c r="F47" s="337"/>
      <c r="G47" s="336">
        <f>SUM(G33+G36+G38+G42+G45)</f>
        <v>2517151.7599999998</v>
      </c>
      <c r="H47" s="337"/>
      <c r="I47" s="336">
        <f>SUM(I33+I36+I38+I42+I45)</f>
        <v>2563658.23</v>
      </c>
      <c r="J47" s="337"/>
      <c r="K47" s="41">
        <f t="shared" si="22"/>
        <v>116.3015113068963</v>
      </c>
      <c r="L47" s="41">
        <f t="shared" ref="L47" si="36">I47/G47*100</f>
        <v>101.847583079377</v>
      </c>
      <c r="N47" s="23"/>
    </row>
    <row r="48" spans="1:14" x14ac:dyDescent="0.25">
      <c r="E48" s="79"/>
      <c r="F48" s="79"/>
    </row>
    <row r="51" spans="9:9" x14ac:dyDescent="0.25">
      <c r="I51" s="23"/>
    </row>
  </sheetData>
  <customSheetViews>
    <customSheetView guid="{005C429F-8448-44DF-83AD-8A930973E873}" topLeftCell="A4">
      <selection activeCell="O19" sqref="O19"/>
      <pageMargins left="0.7" right="0.7" top="0.75" bottom="0.75" header="0.3" footer="0.3"/>
      <pageSetup paperSize="9" scale="82" orientation="portrait" r:id="rId1"/>
    </customSheetView>
  </customSheetViews>
  <mergeCells count="113">
    <mergeCell ref="A5:L5"/>
    <mergeCell ref="A6:L6"/>
    <mergeCell ref="I27:J27"/>
    <mergeCell ref="I39:J39"/>
    <mergeCell ref="I40:J40"/>
    <mergeCell ref="I36:J36"/>
    <mergeCell ref="I37:J37"/>
    <mergeCell ref="G36:H36"/>
    <mergeCell ref="E38:F38"/>
    <mergeCell ref="G38:H38"/>
    <mergeCell ref="I38:J38"/>
    <mergeCell ref="A30:D30"/>
    <mergeCell ref="G30:H31"/>
    <mergeCell ref="G32:H32"/>
    <mergeCell ref="I30:J31"/>
    <mergeCell ref="G34:H34"/>
    <mergeCell ref="I34:J34"/>
    <mergeCell ref="E35:F35"/>
    <mergeCell ref="I35:J35"/>
    <mergeCell ref="I32:J32"/>
    <mergeCell ref="I33:J33"/>
    <mergeCell ref="G26:H26"/>
    <mergeCell ref="I26:J26"/>
    <mergeCell ref="E21:F21"/>
    <mergeCell ref="A47:D47"/>
    <mergeCell ref="E27:F27"/>
    <mergeCell ref="G27:H27"/>
    <mergeCell ref="E47:F47"/>
    <mergeCell ref="G47:H47"/>
    <mergeCell ref="E39:F39"/>
    <mergeCell ref="G39:H39"/>
    <mergeCell ref="E40:F40"/>
    <mergeCell ref="G40:H40"/>
    <mergeCell ref="E37:F37"/>
    <mergeCell ref="G37:H37"/>
    <mergeCell ref="E36:F36"/>
    <mergeCell ref="E45:F45"/>
    <mergeCell ref="E30:F31"/>
    <mergeCell ref="B31:D31"/>
    <mergeCell ref="E34:F34"/>
    <mergeCell ref="G35:H35"/>
    <mergeCell ref="A32:D32"/>
    <mergeCell ref="E32:F32"/>
    <mergeCell ref="E33:F33"/>
    <mergeCell ref="G33:H33"/>
    <mergeCell ref="A27:D27"/>
    <mergeCell ref="I47:J47"/>
    <mergeCell ref="G44:H44"/>
    <mergeCell ref="E44:F44"/>
    <mergeCell ref="I44:J44"/>
    <mergeCell ref="E41:F41"/>
    <mergeCell ref="G41:H41"/>
    <mergeCell ref="I41:J41"/>
    <mergeCell ref="E43:F43"/>
    <mergeCell ref="G43:H43"/>
    <mergeCell ref="I43:J43"/>
    <mergeCell ref="E42:F42"/>
    <mergeCell ref="G42:H42"/>
    <mergeCell ref="I42:J42"/>
    <mergeCell ref="G45:H45"/>
    <mergeCell ref="I45:J45"/>
    <mergeCell ref="E46:F46"/>
    <mergeCell ref="G46:H46"/>
    <mergeCell ref="I46:J46"/>
    <mergeCell ref="E23:F23"/>
    <mergeCell ref="E24:F24"/>
    <mergeCell ref="E26:F26"/>
    <mergeCell ref="G23:H23"/>
    <mergeCell ref="I23:J23"/>
    <mergeCell ref="G21:H21"/>
    <mergeCell ref="E25:F25"/>
    <mergeCell ref="G25:H25"/>
    <mergeCell ref="I25:J25"/>
    <mergeCell ref="G24:H24"/>
    <mergeCell ref="I24:J24"/>
    <mergeCell ref="E22:F22"/>
    <mergeCell ref="G22:H22"/>
    <mergeCell ref="I22:J22"/>
    <mergeCell ref="I21:J21"/>
    <mergeCell ref="A7:L7"/>
    <mergeCell ref="A12:D12"/>
    <mergeCell ref="E12:F12"/>
    <mergeCell ref="G12:H12"/>
    <mergeCell ref="I12:J12"/>
    <mergeCell ref="A10:D10"/>
    <mergeCell ref="B11:D11"/>
    <mergeCell ref="E14:F14"/>
    <mergeCell ref="E15:F15"/>
    <mergeCell ref="G10:H11"/>
    <mergeCell ref="E10:F11"/>
    <mergeCell ref="I10:J11"/>
    <mergeCell ref="I14:J14"/>
    <mergeCell ref="G15:H15"/>
    <mergeCell ref="E13:F13"/>
    <mergeCell ref="G13:H13"/>
    <mergeCell ref="I13:J13"/>
    <mergeCell ref="I15:J15"/>
    <mergeCell ref="G14:H14"/>
    <mergeCell ref="G20:H20"/>
    <mergeCell ref="I20:J20"/>
    <mergeCell ref="G17:H17"/>
    <mergeCell ref="E16:F16"/>
    <mergeCell ref="E20:F20"/>
    <mergeCell ref="G16:H16"/>
    <mergeCell ref="I16:J16"/>
    <mergeCell ref="E18:F18"/>
    <mergeCell ref="G18:H18"/>
    <mergeCell ref="I18:J18"/>
    <mergeCell ref="I17:J17"/>
    <mergeCell ref="G19:H19"/>
    <mergeCell ref="I19:J19"/>
    <mergeCell ref="E17:F17"/>
    <mergeCell ref="E19:F19"/>
  </mergeCells>
  <pageMargins left="0.7" right="0.7" top="0.75" bottom="0.75" header="0.3" footer="0.3"/>
  <pageSetup paperSize="9" scale="65" orientation="portrait" r:id="rId2"/>
  <ignoredErrors>
    <ignoredError sqref="L27 L25 K24:L24 K23:L23 K19:L21 K17:L17 K15:L15 K26:L26 K13:L14 K16:L16 K18:L18 K22:L22 K25 K44:L44 K43:L43 K39:L41 K37 K35:L35 K33:L34 K36:L36 K38:L38 L37 K42:L42 K45:L47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zoomScaleNormal="100" workbookViewId="0"/>
  </sheetViews>
  <sheetFormatPr defaultRowHeight="15" x14ac:dyDescent="0.25"/>
  <cols>
    <col min="4" max="6" width="9.140625" customWidth="1"/>
  </cols>
  <sheetData>
    <row r="1" spans="1:14" x14ac:dyDescent="0.25">
      <c r="A1" s="1" t="s">
        <v>14</v>
      </c>
    </row>
    <row r="2" spans="1:14" x14ac:dyDescent="0.25">
      <c r="A2" t="s">
        <v>12</v>
      </c>
    </row>
    <row r="3" spans="1:14" x14ac:dyDescent="0.25">
      <c r="A3" t="s">
        <v>13</v>
      </c>
    </row>
    <row r="5" spans="1:14" x14ac:dyDescent="0.25">
      <c r="A5" s="198" t="s">
        <v>0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</row>
    <row r="6" spans="1:14" x14ac:dyDescent="0.25">
      <c r="A6" s="198" t="s">
        <v>145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</row>
    <row r="7" spans="1:14" x14ac:dyDescent="0.25">
      <c r="A7" s="198" t="s">
        <v>148</v>
      </c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</row>
    <row r="8" spans="1:14" ht="15.75" thickBot="1" x14ac:dyDescent="0.3"/>
    <row r="9" spans="1:14" ht="15" customHeight="1" x14ac:dyDescent="0.25">
      <c r="A9" s="345" t="s">
        <v>155</v>
      </c>
      <c r="B9" s="346"/>
      <c r="C9" s="346"/>
      <c r="D9" s="346"/>
      <c r="E9" s="346"/>
      <c r="F9" s="347"/>
      <c r="G9" s="209" t="s">
        <v>185</v>
      </c>
      <c r="H9" s="210"/>
      <c r="I9" s="209" t="s">
        <v>233</v>
      </c>
      <c r="J9" s="210"/>
      <c r="K9" s="209" t="s">
        <v>204</v>
      </c>
      <c r="L9" s="210"/>
      <c r="M9" s="18" t="s">
        <v>39</v>
      </c>
      <c r="N9" s="18" t="s">
        <v>39</v>
      </c>
    </row>
    <row r="10" spans="1:14" x14ac:dyDescent="0.25">
      <c r="A10" s="348"/>
      <c r="B10" s="349"/>
      <c r="C10" s="349"/>
      <c r="D10" s="349"/>
      <c r="E10" s="349"/>
      <c r="F10" s="350"/>
      <c r="G10" s="211"/>
      <c r="H10" s="212"/>
      <c r="I10" s="211"/>
      <c r="J10" s="212"/>
      <c r="K10" s="211"/>
      <c r="L10" s="212"/>
      <c r="M10" s="184" t="s">
        <v>234</v>
      </c>
      <c r="N10" s="185" t="s">
        <v>235</v>
      </c>
    </row>
    <row r="11" spans="1:14" ht="15.75" thickBot="1" x14ac:dyDescent="0.3">
      <c r="A11" s="301">
        <v>1</v>
      </c>
      <c r="B11" s="302"/>
      <c r="C11" s="302"/>
      <c r="D11" s="302"/>
      <c r="E11" s="302"/>
      <c r="F11" s="308"/>
      <c r="G11" s="301">
        <v>2</v>
      </c>
      <c r="H11" s="302"/>
      <c r="I11" s="213">
        <v>3</v>
      </c>
      <c r="J11" s="213"/>
      <c r="K11" s="213">
        <v>4</v>
      </c>
      <c r="L11" s="213"/>
      <c r="M11" s="19">
        <v>5</v>
      </c>
      <c r="N11" s="19">
        <v>6</v>
      </c>
    </row>
    <row r="12" spans="1:14" ht="15" customHeight="1" x14ac:dyDescent="0.25">
      <c r="A12" s="55" t="s">
        <v>136</v>
      </c>
      <c r="B12" s="56" t="s">
        <v>137</v>
      </c>
      <c r="C12" s="49"/>
      <c r="D12" s="49"/>
      <c r="E12" s="49"/>
      <c r="F12" s="50"/>
      <c r="G12" s="327">
        <f>G13+G15</f>
        <v>2204320.65</v>
      </c>
      <c r="H12" s="328"/>
      <c r="I12" s="327">
        <f t="shared" ref="I12" si="0">I13+I15</f>
        <v>2517151.7599999998</v>
      </c>
      <c r="J12" s="328"/>
      <c r="K12" s="327">
        <f t="shared" ref="K12" si="1">K13+K15</f>
        <v>2563658.2300000004</v>
      </c>
      <c r="L12" s="328"/>
      <c r="M12" s="40">
        <f>(K12/G12)*100</f>
        <v>116.30151130689632</v>
      </c>
      <c r="N12" s="40">
        <f>K12/I12*100</f>
        <v>101.847583079377</v>
      </c>
    </row>
    <row r="13" spans="1:14" ht="15" customHeight="1" x14ac:dyDescent="0.25">
      <c r="A13" s="138" t="s">
        <v>139</v>
      </c>
      <c r="B13" s="5" t="s">
        <v>138</v>
      </c>
      <c r="C13" s="92"/>
      <c r="D13" s="92"/>
      <c r="E13" s="92"/>
      <c r="F13" s="93"/>
      <c r="G13" s="294">
        <f>G14</f>
        <v>2187944.19</v>
      </c>
      <c r="H13" s="295"/>
      <c r="I13" s="294">
        <f t="shared" ref="I13" si="2">I14</f>
        <v>2497151.7599999998</v>
      </c>
      <c r="J13" s="295"/>
      <c r="K13" s="294">
        <f t="shared" ref="K13" si="3">K14</f>
        <v>2537569.7300000004</v>
      </c>
      <c r="L13" s="295"/>
      <c r="M13" s="94">
        <f>K13/G13*100</f>
        <v>115.97963703086963</v>
      </c>
      <c r="N13" s="94">
        <f>K13/I13*100</f>
        <v>101.61856282214904</v>
      </c>
    </row>
    <row r="14" spans="1:14" s="79" customFormat="1" ht="15" customHeight="1" x14ac:dyDescent="0.25">
      <c r="A14" s="135" t="s">
        <v>140</v>
      </c>
      <c r="B14" s="7" t="s">
        <v>141</v>
      </c>
      <c r="C14" s="136"/>
      <c r="D14" s="136"/>
      <c r="E14" s="136"/>
      <c r="F14" s="137"/>
      <c r="G14" s="270">
        <f>2204320.65-G15</f>
        <v>2187944.19</v>
      </c>
      <c r="H14" s="271"/>
      <c r="I14" s="270">
        <f>2517151.76-I16</f>
        <v>2497151.7599999998</v>
      </c>
      <c r="J14" s="271"/>
      <c r="K14" s="270">
        <f>2560634.24+3023.99-K16</f>
        <v>2537569.7300000004</v>
      </c>
      <c r="L14" s="271"/>
      <c r="M14" s="57">
        <f>K14/G14*100</f>
        <v>115.97963703086963</v>
      </c>
      <c r="N14" s="57">
        <f>K14/I14*100</f>
        <v>101.61856282214904</v>
      </c>
    </row>
    <row r="15" spans="1:14" x14ac:dyDescent="0.25">
      <c r="A15" s="138" t="s">
        <v>196</v>
      </c>
      <c r="B15" s="5" t="s">
        <v>198</v>
      </c>
      <c r="C15" s="98"/>
      <c r="D15" s="98"/>
      <c r="E15" s="98"/>
      <c r="F15" s="99"/>
      <c r="G15" s="294">
        <f>G16</f>
        <v>16376.46</v>
      </c>
      <c r="H15" s="295"/>
      <c r="I15" s="294">
        <f t="shared" ref="I15" si="4">I16</f>
        <v>20000</v>
      </c>
      <c r="J15" s="295"/>
      <c r="K15" s="294">
        <f t="shared" ref="K15" si="5">K16</f>
        <v>26088.5</v>
      </c>
      <c r="L15" s="295"/>
      <c r="M15" s="94">
        <f>K15/G15*100</f>
        <v>159.3048802976956</v>
      </c>
      <c r="N15" s="94">
        <f>K15/I15*100</f>
        <v>130.4425</v>
      </c>
    </row>
    <row r="16" spans="1:14" ht="15.75" thickBot="1" x14ac:dyDescent="0.3">
      <c r="A16" s="139" t="s">
        <v>197</v>
      </c>
      <c r="B16" s="140" t="s">
        <v>198</v>
      </c>
      <c r="C16" s="141"/>
      <c r="D16" s="141"/>
      <c r="E16" s="141"/>
      <c r="F16" s="142"/>
      <c r="G16" s="343">
        <v>16376.46</v>
      </c>
      <c r="H16" s="344"/>
      <c r="I16" s="343">
        <v>20000</v>
      </c>
      <c r="J16" s="344"/>
      <c r="K16" s="343">
        <f>'Programska klasifikacija'!$I$80</f>
        <v>26088.5</v>
      </c>
      <c r="L16" s="344"/>
      <c r="M16" s="143">
        <f>K16/G16*100</f>
        <v>159.3048802976956</v>
      </c>
      <c r="N16" s="143">
        <f>K16/I16*100</f>
        <v>130.4425</v>
      </c>
    </row>
  </sheetData>
  <mergeCells count="26">
    <mergeCell ref="A5:N5"/>
    <mergeCell ref="A6:N6"/>
    <mergeCell ref="A7:N7"/>
    <mergeCell ref="A9:F10"/>
    <mergeCell ref="G9:H10"/>
    <mergeCell ref="I9:J10"/>
    <mergeCell ref="K9:L10"/>
    <mergeCell ref="G12:H12"/>
    <mergeCell ref="I12:J12"/>
    <mergeCell ref="K12:L12"/>
    <mergeCell ref="A11:F11"/>
    <mergeCell ref="G11:H11"/>
    <mergeCell ref="I11:J11"/>
    <mergeCell ref="K11:L11"/>
    <mergeCell ref="G16:H16"/>
    <mergeCell ref="I16:J16"/>
    <mergeCell ref="K16:L16"/>
    <mergeCell ref="G13:H13"/>
    <mergeCell ref="I13:J13"/>
    <mergeCell ref="K13:L13"/>
    <mergeCell ref="G15:H15"/>
    <mergeCell ref="I15:J15"/>
    <mergeCell ref="K15:L15"/>
    <mergeCell ref="G14:H14"/>
    <mergeCell ref="I14:J14"/>
    <mergeCell ref="K14:L14"/>
  </mergeCells>
  <pageMargins left="0.7" right="0.7" top="0.75" bottom="0.75" header="0.3" footer="0.3"/>
  <pageSetup paperSize="9" scale="61" orientation="portrait" verticalDpi="300" r:id="rId1"/>
  <ignoredErrors>
    <ignoredError sqref="M12:N13 M15:N16" evalError="1"/>
    <ignoredError sqref="A12:A16" numberStoredAsText="1"/>
    <ignoredError sqref="G14:H16 I14 K14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zoomScaleNormal="100" workbookViewId="0"/>
  </sheetViews>
  <sheetFormatPr defaultRowHeight="15" x14ac:dyDescent="0.25"/>
  <sheetData>
    <row r="1" spans="1:15" x14ac:dyDescent="0.25">
      <c r="A1" s="80" t="s">
        <v>14</v>
      </c>
    </row>
    <row r="2" spans="1:15" x14ac:dyDescent="0.25">
      <c r="A2" s="79" t="s">
        <v>12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5" x14ac:dyDescent="0.25">
      <c r="A3" s="79" t="s">
        <v>13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15" x14ac:dyDescent="0.25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1:15" x14ac:dyDescent="0.25">
      <c r="A5" s="198" t="s">
        <v>0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</row>
    <row r="6" spans="1:15" x14ac:dyDescent="0.25">
      <c r="A6" s="198" t="s">
        <v>225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</row>
    <row r="7" spans="1:15" x14ac:dyDescent="0.25">
      <c r="A7" s="198" t="s">
        <v>226</v>
      </c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</row>
    <row r="8" spans="1:15" ht="15.75" thickBot="1" x14ac:dyDescent="0.3"/>
    <row r="9" spans="1:15" ht="15" customHeight="1" x14ac:dyDescent="0.25">
      <c r="A9" s="364" t="s">
        <v>227</v>
      </c>
      <c r="B9" s="365"/>
      <c r="C9" s="365"/>
      <c r="D9" s="365"/>
      <c r="E9" s="365"/>
      <c r="F9" s="365"/>
      <c r="G9" s="365"/>
      <c r="H9" s="209" t="s">
        <v>185</v>
      </c>
      <c r="I9" s="210"/>
      <c r="J9" s="209" t="s">
        <v>233</v>
      </c>
      <c r="K9" s="210"/>
      <c r="L9" s="209" t="s">
        <v>204</v>
      </c>
      <c r="M9" s="210"/>
      <c r="N9" s="18" t="s">
        <v>39</v>
      </c>
      <c r="O9" s="18" t="s">
        <v>39</v>
      </c>
    </row>
    <row r="10" spans="1:15" x14ac:dyDescent="0.25">
      <c r="A10" s="366"/>
      <c r="B10" s="367"/>
      <c r="C10" s="367"/>
      <c r="D10" s="367"/>
      <c r="E10" s="367"/>
      <c r="F10" s="367"/>
      <c r="G10" s="367"/>
      <c r="H10" s="211"/>
      <c r="I10" s="212"/>
      <c r="J10" s="211"/>
      <c r="K10" s="212"/>
      <c r="L10" s="211"/>
      <c r="M10" s="212"/>
      <c r="N10" s="184" t="s">
        <v>234</v>
      </c>
      <c r="O10" s="185" t="s">
        <v>235</v>
      </c>
    </row>
    <row r="11" spans="1:15" ht="15.75" thickBot="1" x14ac:dyDescent="0.3">
      <c r="A11" s="301">
        <v>1</v>
      </c>
      <c r="B11" s="302"/>
      <c r="C11" s="302"/>
      <c r="D11" s="302"/>
      <c r="E11" s="302"/>
      <c r="F11" s="302"/>
      <c r="G11" s="302"/>
      <c r="H11" s="301">
        <v>2</v>
      </c>
      <c r="I11" s="302"/>
      <c r="J11" s="213">
        <v>3</v>
      </c>
      <c r="K11" s="213"/>
      <c r="L11" s="213">
        <v>4</v>
      </c>
      <c r="M11" s="213"/>
      <c r="N11" s="19">
        <v>5</v>
      </c>
      <c r="O11" s="19">
        <v>6</v>
      </c>
    </row>
    <row r="12" spans="1:15" ht="15" customHeight="1" x14ac:dyDescent="0.25">
      <c r="A12" s="166">
        <v>8</v>
      </c>
      <c r="B12" s="167"/>
      <c r="C12" s="168"/>
      <c r="D12" s="368" t="s">
        <v>220</v>
      </c>
      <c r="E12" s="369"/>
      <c r="F12" s="369"/>
      <c r="G12" s="370"/>
      <c r="H12" s="355"/>
      <c r="I12" s="356"/>
      <c r="J12" s="355"/>
      <c r="K12" s="356"/>
      <c r="L12" s="355"/>
      <c r="M12" s="356"/>
      <c r="N12" s="161" t="e">
        <f>L12/H12</f>
        <v>#DIV/0!</v>
      </c>
      <c r="O12" s="162" t="e">
        <f>L12/J12</f>
        <v>#DIV/0!</v>
      </c>
    </row>
    <row r="13" spans="1:15" ht="15" customHeight="1" x14ac:dyDescent="0.25">
      <c r="A13" s="169"/>
      <c r="B13" s="170">
        <v>84</v>
      </c>
      <c r="C13" s="171"/>
      <c r="D13" s="371" t="s">
        <v>221</v>
      </c>
      <c r="E13" s="371"/>
      <c r="F13" s="371"/>
      <c r="G13" s="371"/>
      <c r="H13" s="357"/>
      <c r="I13" s="358"/>
      <c r="J13" s="357"/>
      <c r="K13" s="358"/>
      <c r="L13" s="357"/>
      <c r="M13" s="358"/>
      <c r="N13" s="162" t="e">
        <f>L13/H13</f>
        <v>#DIV/0!</v>
      </c>
      <c r="O13" s="162" t="e">
        <f>L13/J13</f>
        <v>#DIV/0!</v>
      </c>
    </row>
    <row r="14" spans="1:15" x14ac:dyDescent="0.25">
      <c r="A14" s="169"/>
      <c r="B14" s="170"/>
      <c r="C14" s="181">
        <v>81</v>
      </c>
      <c r="D14" s="372" t="s">
        <v>222</v>
      </c>
      <c r="E14" s="372"/>
      <c r="F14" s="372"/>
      <c r="G14" s="372"/>
      <c r="H14" s="357"/>
      <c r="I14" s="358"/>
      <c r="J14" s="357"/>
      <c r="K14" s="358"/>
      <c r="L14" s="357"/>
      <c r="M14" s="358"/>
      <c r="N14" s="162" t="e">
        <f>L14/H14</f>
        <v>#DIV/0!</v>
      </c>
      <c r="O14" s="162" t="e">
        <f t="shared" ref="O14:O19" si="0">L14/J14</f>
        <v>#DIV/0!</v>
      </c>
    </row>
    <row r="15" spans="1:15" s="79" customFormat="1" ht="15" customHeight="1" x14ac:dyDescent="0.25">
      <c r="A15" s="172">
        <v>5</v>
      </c>
      <c r="B15" s="173"/>
      <c r="C15" s="174"/>
      <c r="D15" s="361" t="s">
        <v>223</v>
      </c>
      <c r="E15" s="361"/>
      <c r="F15" s="361"/>
      <c r="G15" s="361"/>
      <c r="H15" s="353"/>
      <c r="I15" s="354"/>
      <c r="J15" s="353"/>
      <c r="K15" s="354"/>
      <c r="L15" s="353"/>
      <c r="M15" s="354"/>
      <c r="N15" s="162" t="e">
        <f>L15/H15</f>
        <v>#DIV/0!</v>
      </c>
      <c r="O15" s="162" t="e">
        <f t="shared" si="0"/>
        <v>#DIV/0!</v>
      </c>
    </row>
    <row r="16" spans="1:15" ht="15" customHeight="1" x14ac:dyDescent="0.25">
      <c r="A16" s="175"/>
      <c r="B16" s="173">
        <v>54</v>
      </c>
      <c r="C16" s="174"/>
      <c r="D16" s="373" t="s">
        <v>224</v>
      </c>
      <c r="E16" s="374"/>
      <c r="F16" s="374"/>
      <c r="G16" s="375"/>
      <c r="H16" s="353"/>
      <c r="I16" s="354"/>
      <c r="J16" s="353"/>
      <c r="K16" s="354"/>
      <c r="L16" s="353"/>
      <c r="M16" s="354"/>
      <c r="N16" s="351" t="e">
        <f>L16/H16</f>
        <v>#DIV/0!</v>
      </c>
      <c r="O16" s="351" t="e">
        <f t="shared" si="0"/>
        <v>#DIV/0!</v>
      </c>
    </row>
    <row r="17" spans="1:15" s="79" customFormat="1" ht="15" customHeight="1" x14ac:dyDescent="0.25">
      <c r="A17" s="176"/>
      <c r="B17" s="177"/>
      <c r="C17" s="178"/>
      <c r="D17" s="376"/>
      <c r="E17" s="377"/>
      <c r="F17" s="377"/>
      <c r="G17" s="378"/>
      <c r="H17" s="164"/>
      <c r="I17" s="165"/>
      <c r="J17" s="164"/>
      <c r="K17" s="165"/>
      <c r="L17" s="164"/>
      <c r="M17" s="165"/>
      <c r="N17" s="352"/>
      <c r="O17" s="352"/>
    </row>
    <row r="18" spans="1:15" ht="15" customHeight="1" x14ac:dyDescent="0.25">
      <c r="A18" s="169"/>
      <c r="B18" s="170"/>
      <c r="C18" s="181">
        <v>11</v>
      </c>
      <c r="D18" s="362" t="s">
        <v>107</v>
      </c>
      <c r="E18" s="362"/>
      <c r="F18" s="362"/>
      <c r="G18" s="362"/>
      <c r="H18" s="353"/>
      <c r="I18" s="354"/>
      <c r="J18" s="353"/>
      <c r="K18" s="354"/>
      <c r="L18" s="353"/>
      <c r="M18" s="354"/>
      <c r="N18" s="162" t="e">
        <f>L18/H18</f>
        <v>#DIV/0!</v>
      </c>
      <c r="O18" s="162" t="e">
        <f t="shared" si="0"/>
        <v>#DIV/0!</v>
      </c>
    </row>
    <row r="19" spans="1:15" ht="15" customHeight="1" thickBot="1" x14ac:dyDescent="0.3">
      <c r="A19" s="179"/>
      <c r="B19" s="180"/>
      <c r="C19" s="182">
        <v>31</v>
      </c>
      <c r="D19" s="363" t="s">
        <v>159</v>
      </c>
      <c r="E19" s="363"/>
      <c r="F19" s="363"/>
      <c r="G19" s="363"/>
      <c r="H19" s="359"/>
      <c r="I19" s="360"/>
      <c r="J19" s="359"/>
      <c r="K19" s="360"/>
      <c r="L19" s="359"/>
      <c r="M19" s="360"/>
      <c r="N19" s="163" t="e">
        <f>L19/H19</f>
        <v>#DIV/0!</v>
      </c>
      <c r="O19" s="163" t="e">
        <f t="shared" si="0"/>
        <v>#DIV/0!</v>
      </c>
    </row>
  </sheetData>
  <mergeCells count="41">
    <mergeCell ref="L9:M10"/>
    <mergeCell ref="H11:I11"/>
    <mergeCell ref="J11:K11"/>
    <mergeCell ref="L11:M11"/>
    <mergeCell ref="J13:K13"/>
    <mergeCell ref="D15:G15"/>
    <mergeCell ref="D18:G18"/>
    <mergeCell ref="D19:G19"/>
    <mergeCell ref="A9:G10"/>
    <mergeCell ref="A11:G11"/>
    <mergeCell ref="D12:G12"/>
    <mergeCell ref="D13:G13"/>
    <mergeCell ref="D14:G14"/>
    <mergeCell ref="D16:G17"/>
    <mergeCell ref="H9:I10"/>
    <mergeCell ref="J9:K10"/>
    <mergeCell ref="L19:M19"/>
    <mergeCell ref="J18:K18"/>
    <mergeCell ref="L18:M18"/>
    <mergeCell ref="H15:I15"/>
    <mergeCell ref="H16:I16"/>
    <mergeCell ref="H18:I18"/>
    <mergeCell ref="H19:I19"/>
    <mergeCell ref="J19:K19"/>
    <mergeCell ref="J15:K15"/>
    <mergeCell ref="N16:N17"/>
    <mergeCell ref="O16:O17"/>
    <mergeCell ref="A5:O5"/>
    <mergeCell ref="A6:O6"/>
    <mergeCell ref="A7:O7"/>
    <mergeCell ref="L15:M15"/>
    <mergeCell ref="J16:K16"/>
    <mergeCell ref="L16:M16"/>
    <mergeCell ref="L12:M12"/>
    <mergeCell ref="L13:M13"/>
    <mergeCell ref="J14:K14"/>
    <mergeCell ref="L14:M14"/>
    <mergeCell ref="H12:I12"/>
    <mergeCell ref="H13:I13"/>
    <mergeCell ref="H14:I14"/>
    <mergeCell ref="J12:K12"/>
  </mergeCells>
  <pageMargins left="0.7" right="0.7" top="0.75" bottom="0.75" header="0.3" footer="0.3"/>
  <pageSetup paperSize="9" scale="56" orientation="portrait" verticalDpi="0" r:id="rId1"/>
  <ignoredErrors>
    <ignoredError sqref="N18:O19 N12:O16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zoomScaleNormal="100" workbookViewId="0"/>
  </sheetViews>
  <sheetFormatPr defaultRowHeight="15" x14ac:dyDescent="0.25"/>
  <sheetData>
    <row r="1" spans="1:15" x14ac:dyDescent="0.25">
      <c r="A1" s="80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15" x14ac:dyDescent="0.25">
      <c r="A2" s="79" t="s">
        <v>12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5" x14ac:dyDescent="0.25">
      <c r="A3" s="79" t="s">
        <v>13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5" x14ac:dyDescent="0.25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</row>
    <row r="5" spans="1:15" x14ac:dyDescent="0.25">
      <c r="A5" s="198" t="s">
        <v>0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61"/>
      <c r="N5" s="61"/>
      <c r="O5" s="61"/>
    </row>
    <row r="6" spans="1:15" x14ac:dyDescent="0.25">
      <c r="A6" s="198" t="s">
        <v>225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61"/>
      <c r="N6" s="61"/>
      <c r="O6" s="61"/>
    </row>
    <row r="7" spans="1:15" x14ac:dyDescent="0.25">
      <c r="A7" s="198" t="s">
        <v>228</v>
      </c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61"/>
      <c r="N7" s="61"/>
      <c r="O7" s="61"/>
    </row>
    <row r="9" spans="1:15" s="79" customFormat="1" ht="15.75" thickBot="1" x14ac:dyDescent="0.3">
      <c r="A9" s="80" t="s">
        <v>230</v>
      </c>
    </row>
    <row r="10" spans="1:15" ht="15" customHeight="1" x14ac:dyDescent="0.25">
      <c r="A10" s="331" t="s">
        <v>135</v>
      </c>
      <c r="B10" s="332"/>
      <c r="C10" s="332"/>
      <c r="D10" s="332"/>
      <c r="E10" s="209" t="s">
        <v>185</v>
      </c>
      <c r="F10" s="210"/>
      <c r="G10" s="209" t="s">
        <v>233</v>
      </c>
      <c r="H10" s="210"/>
      <c r="I10" s="209" t="s">
        <v>204</v>
      </c>
      <c r="J10" s="210"/>
      <c r="K10" s="18" t="s">
        <v>39</v>
      </c>
      <c r="L10" s="18" t="s">
        <v>39</v>
      </c>
    </row>
    <row r="11" spans="1:15" x14ac:dyDescent="0.25">
      <c r="A11" s="24" t="s">
        <v>116</v>
      </c>
      <c r="B11" s="333" t="s">
        <v>117</v>
      </c>
      <c r="C11" s="333"/>
      <c r="D11" s="333"/>
      <c r="E11" s="211"/>
      <c r="F11" s="212"/>
      <c r="G11" s="211"/>
      <c r="H11" s="212"/>
      <c r="I11" s="211"/>
      <c r="J11" s="212"/>
      <c r="K11" s="184" t="s">
        <v>234</v>
      </c>
      <c r="L11" s="185" t="s">
        <v>235</v>
      </c>
    </row>
    <row r="12" spans="1:15" ht="15.75" thickBot="1" x14ac:dyDescent="0.3">
      <c r="A12" s="301">
        <v>1</v>
      </c>
      <c r="B12" s="302"/>
      <c r="C12" s="302"/>
      <c r="D12" s="302"/>
      <c r="E12" s="301">
        <v>2</v>
      </c>
      <c r="F12" s="302"/>
      <c r="G12" s="213">
        <v>3</v>
      </c>
      <c r="H12" s="213"/>
      <c r="I12" s="213">
        <v>4</v>
      </c>
      <c r="J12" s="213"/>
      <c r="K12" s="19">
        <v>5</v>
      </c>
      <c r="L12" s="19">
        <v>6</v>
      </c>
    </row>
    <row r="13" spans="1:15" x14ac:dyDescent="0.25">
      <c r="A13" s="66">
        <v>1</v>
      </c>
      <c r="B13" s="67" t="s">
        <v>107</v>
      </c>
      <c r="C13" s="67"/>
      <c r="D13" s="67"/>
      <c r="E13" s="334">
        <f>E14+E15</f>
        <v>0</v>
      </c>
      <c r="F13" s="335"/>
      <c r="G13" s="334">
        <f t="shared" ref="G13" si="0">G14+G15</f>
        <v>0</v>
      </c>
      <c r="H13" s="335"/>
      <c r="I13" s="334">
        <f t="shared" ref="I13" si="1">I14+I15</f>
        <v>0</v>
      </c>
      <c r="J13" s="335"/>
      <c r="K13" s="34" t="e">
        <f t="shared" ref="K13:K19" si="2">I13/E13*100</f>
        <v>#DIV/0!</v>
      </c>
      <c r="L13" s="34" t="e">
        <f>I13/G13*100</f>
        <v>#DIV/0!</v>
      </c>
    </row>
    <row r="14" spans="1:15" x14ac:dyDescent="0.25">
      <c r="A14" s="11">
        <v>11</v>
      </c>
      <c r="B14" s="4" t="s">
        <v>107</v>
      </c>
      <c r="C14" s="4"/>
      <c r="D14" s="4"/>
      <c r="E14" s="222"/>
      <c r="F14" s="223"/>
      <c r="G14" s="222"/>
      <c r="H14" s="223"/>
      <c r="I14" s="222"/>
      <c r="J14" s="223"/>
      <c r="K14" s="34" t="e">
        <f t="shared" si="2"/>
        <v>#DIV/0!</v>
      </c>
      <c r="L14" s="34" t="e">
        <f t="shared" ref="L14:L21" si="3">I14/G14*100</f>
        <v>#DIV/0!</v>
      </c>
    </row>
    <row r="15" spans="1:15" x14ac:dyDescent="0.25">
      <c r="A15" s="11">
        <v>12</v>
      </c>
      <c r="B15" s="4" t="s">
        <v>108</v>
      </c>
      <c r="C15" s="4"/>
      <c r="D15" s="4"/>
      <c r="E15" s="222"/>
      <c r="F15" s="223"/>
      <c r="G15" s="222"/>
      <c r="H15" s="223"/>
      <c r="I15" s="222"/>
      <c r="J15" s="223"/>
      <c r="K15" s="34" t="e">
        <f t="shared" si="2"/>
        <v>#DIV/0!</v>
      </c>
      <c r="L15" s="34" t="e">
        <f t="shared" si="3"/>
        <v>#DIV/0!</v>
      </c>
    </row>
    <row r="16" spans="1:15" x14ac:dyDescent="0.25">
      <c r="A16" s="16">
        <v>3</v>
      </c>
      <c r="B16" s="5" t="s">
        <v>152</v>
      </c>
      <c r="C16" s="5"/>
      <c r="D16" s="5"/>
      <c r="E16" s="329">
        <f t="shared" ref="E16" si="4">E17</f>
        <v>0</v>
      </c>
      <c r="F16" s="330"/>
      <c r="G16" s="329">
        <f t="shared" ref="G16" si="5">G17</f>
        <v>0</v>
      </c>
      <c r="H16" s="330"/>
      <c r="I16" s="329">
        <f t="shared" ref="I16" si="6">I17</f>
        <v>0</v>
      </c>
      <c r="J16" s="330"/>
      <c r="K16" s="34" t="e">
        <f t="shared" si="2"/>
        <v>#DIV/0!</v>
      </c>
      <c r="L16" s="34" t="e">
        <f t="shared" si="3"/>
        <v>#DIV/0!</v>
      </c>
    </row>
    <row r="17" spans="1:12" x14ac:dyDescent="0.25">
      <c r="A17" s="11">
        <v>31</v>
      </c>
      <c r="B17" s="4" t="s">
        <v>109</v>
      </c>
      <c r="C17" s="4"/>
      <c r="D17" s="4"/>
      <c r="E17" s="222"/>
      <c r="F17" s="223"/>
      <c r="G17" s="222"/>
      <c r="H17" s="223"/>
      <c r="I17" s="222"/>
      <c r="J17" s="223"/>
      <c r="K17" s="35" t="e">
        <f t="shared" si="2"/>
        <v>#DIV/0!</v>
      </c>
      <c r="L17" s="35" t="e">
        <f t="shared" si="3"/>
        <v>#DIV/0!</v>
      </c>
    </row>
    <row r="18" spans="1:12" x14ac:dyDescent="0.25">
      <c r="A18" s="16">
        <v>4</v>
      </c>
      <c r="B18" s="5" t="s">
        <v>105</v>
      </c>
      <c r="C18" s="5"/>
      <c r="D18" s="5"/>
      <c r="E18" s="329">
        <f>E19+E20</f>
        <v>0</v>
      </c>
      <c r="F18" s="330"/>
      <c r="G18" s="329">
        <f t="shared" ref="G18" si="7">G19+G20</f>
        <v>0</v>
      </c>
      <c r="H18" s="330"/>
      <c r="I18" s="329">
        <f t="shared" ref="I18" si="8">I19+I20</f>
        <v>0</v>
      </c>
      <c r="J18" s="330"/>
      <c r="K18" s="34" t="e">
        <f t="shared" si="2"/>
        <v>#DIV/0!</v>
      </c>
      <c r="L18" s="34" t="e">
        <f t="shared" si="3"/>
        <v>#DIV/0!</v>
      </c>
    </row>
    <row r="19" spans="1:12" x14ac:dyDescent="0.25">
      <c r="A19" s="11">
        <v>41</v>
      </c>
      <c r="B19" s="4" t="s">
        <v>105</v>
      </c>
      <c r="C19" s="4"/>
      <c r="D19" s="4"/>
      <c r="E19" s="222"/>
      <c r="F19" s="223"/>
      <c r="G19" s="222"/>
      <c r="H19" s="223"/>
      <c r="I19" s="222"/>
      <c r="J19" s="223"/>
      <c r="K19" s="35" t="e">
        <f t="shared" si="2"/>
        <v>#DIV/0!</v>
      </c>
      <c r="L19" s="35" t="e">
        <f t="shared" si="3"/>
        <v>#DIV/0!</v>
      </c>
    </row>
    <row r="20" spans="1:12" ht="15.75" thickBot="1" x14ac:dyDescent="0.3">
      <c r="A20" s="183" t="s">
        <v>229</v>
      </c>
      <c r="B20" s="4"/>
      <c r="C20" s="4"/>
      <c r="D20" s="4"/>
      <c r="E20" s="222"/>
      <c r="F20" s="223"/>
      <c r="G20" s="222"/>
      <c r="H20" s="223"/>
      <c r="I20" s="222"/>
      <c r="J20" s="223"/>
      <c r="K20" s="35"/>
      <c r="L20" s="35"/>
    </row>
    <row r="21" spans="1:12" ht="15.75" thickBot="1" x14ac:dyDescent="0.3">
      <c r="A21" s="340" t="s">
        <v>106</v>
      </c>
      <c r="B21" s="340"/>
      <c r="C21" s="340"/>
      <c r="D21" s="340"/>
      <c r="E21" s="336">
        <f>SUM(E13+E16+E18)</f>
        <v>0</v>
      </c>
      <c r="F21" s="337"/>
      <c r="G21" s="336">
        <f t="shared" ref="G21" si="9">SUM(G13+G16+G18)</f>
        <v>0</v>
      </c>
      <c r="H21" s="337"/>
      <c r="I21" s="336">
        <f t="shared" ref="I21" si="10">SUM(I13+I16+I18)</f>
        <v>0</v>
      </c>
      <c r="J21" s="337"/>
      <c r="K21" s="41" t="e">
        <f>I21/E21*100</f>
        <v>#DIV/0!</v>
      </c>
      <c r="L21" s="41" t="e">
        <f t="shared" si="3"/>
        <v>#DIV/0!</v>
      </c>
    </row>
    <row r="22" spans="1:12" x14ac:dyDescent="0.25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</row>
    <row r="23" spans="1:12" ht="15.75" thickBot="1" x14ac:dyDescent="0.3">
      <c r="A23" s="80" t="s">
        <v>231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</row>
    <row r="24" spans="1:12" ht="15" customHeight="1" x14ac:dyDescent="0.25">
      <c r="A24" s="331" t="s">
        <v>135</v>
      </c>
      <c r="B24" s="332"/>
      <c r="C24" s="332"/>
      <c r="D24" s="332"/>
      <c r="E24" s="209" t="s">
        <v>185</v>
      </c>
      <c r="F24" s="210"/>
      <c r="G24" s="209" t="s">
        <v>233</v>
      </c>
      <c r="H24" s="210"/>
      <c r="I24" s="209" t="s">
        <v>204</v>
      </c>
      <c r="J24" s="210"/>
      <c r="K24" s="18" t="s">
        <v>39</v>
      </c>
      <c r="L24" s="18" t="s">
        <v>39</v>
      </c>
    </row>
    <row r="25" spans="1:12" x14ac:dyDescent="0.25">
      <c r="A25" s="24" t="s">
        <v>116</v>
      </c>
      <c r="B25" s="333" t="s">
        <v>117</v>
      </c>
      <c r="C25" s="333"/>
      <c r="D25" s="333"/>
      <c r="E25" s="211"/>
      <c r="F25" s="212"/>
      <c r="G25" s="211"/>
      <c r="H25" s="212"/>
      <c r="I25" s="211"/>
      <c r="J25" s="212"/>
      <c r="K25" s="184" t="s">
        <v>234</v>
      </c>
      <c r="L25" s="185" t="s">
        <v>235</v>
      </c>
    </row>
    <row r="26" spans="1:12" ht="15.75" thickBot="1" x14ac:dyDescent="0.3">
      <c r="A26" s="301">
        <v>1</v>
      </c>
      <c r="B26" s="302"/>
      <c r="C26" s="302"/>
      <c r="D26" s="302"/>
      <c r="E26" s="301">
        <v>2</v>
      </c>
      <c r="F26" s="302"/>
      <c r="G26" s="213">
        <v>3</v>
      </c>
      <c r="H26" s="213"/>
      <c r="I26" s="213">
        <v>4</v>
      </c>
      <c r="J26" s="213"/>
      <c r="K26" s="19">
        <v>5</v>
      </c>
      <c r="L26" s="19">
        <v>6</v>
      </c>
    </row>
    <row r="27" spans="1:12" x14ac:dyDescent="0.25">
      <c r="A27" s="66">
        <v>1</v>
      </c>
      <c r="B27" s="67" t="s">
        <v>107</v>
      </c>
      <c r="C27" s="67"/>
      <c r="D27" s="67"/>
      <c r="E27" s="334">
        <f>E28+E29</f>
        <v>0</v>
      </c>
      <c r="F27" s="335"/>
      <c r="G27" s="334">
        <f t="shared" ref="G27" si="11">G28+G29</f>
        <v>0</v>
      </c>
      <c r="H27" s="335"/>
      <c r="I27" s="334">
        <f t="shared" ref="I27" si="12">I28+I29</f>
        <v>0</v>
      </c>
      <c r="J27" s="335"/>
      <c r="K27" s="68" t="e">
        <f t="shared" ref="K27:K33" si="13">I27/E27*100</f>
        <v>#DIV/0!</v>
      </c>
      <c r="L27" s="68" t="e">
        <f>I27/G27*100</f>
        <v>#DIV/0!</v>
      </c>
    </row>
    <row r="28" spans="1:12" x14ac:dyDescent="0.25">
      <c r="A28" s="11">
        <v>11</v>
      </c>
      <c r="B28" s="4" t="s">
        <v>107</v>
      </c>
      <c r="C28" s="4"/>
      <c r="D28" s="4"/>
      <c r="E28" s="222"/>
      <c r="F28" s="223"/>
      <c r="G28" s="222"/>
      <c r="H28" s="223"/>
      <c r="I28" s="222"/>
      <c r="J28" s="223"/>
      <c r="K28" s="62" t="e">
        <f t="shared" si="13"/>
        <v>#DIV/0!</v>
      </c>
      <c r="L28" s="62" t="e">
        <f>I28/G28*100</f>
        <v>#DIV/0!</v>
      </c>
    </row>
    <row r="29" spans="1:12" x14ac:dyDescent="0.25">
      <c r="A29" s="11">
        <v>12</v>
      </c>
      <c r="B29" s="4" t="s">
        <v>108</v>
      </c>
      <c r="C29" s="4"/>
      <c r="D29" s="4"/>
      <c r="E29" s="222"/>
      <c r="F29" s="223"/>
      <c r="G29" s="222"/>
      <c r="H29" s="223"/>
      <c r="I29" s="222"/>
      <c r="J29" s="223"/>
      <c r="K29" s="35" t="e">
        <f t="shared" si="13"/>
        <v>#DIV/0!</v>
      </c>
      <c r="L29" s="35" t="e">
        <f>I29/G29*100</f>
        <v>#DIV/0!</v>
      </c>
    </row>
    <row r="30" spans="1:12" x14ac:dyDescent="0.25">
      <c r="A30" s="16">
        <v>3</v>
      </c>
      <c r="B30" s="5" t="s">
        <v>152</v>
      </c>
      <c r="C30" s="5"/>
      <c r="D30" s="5"/>
      <c r="E30" s="329">
        <f t="shared" ref="E30" si="14">E31</f>
        <v>0</v>
      </c>
      <c r="F30" s="330"/>
      <c r="G30" s="329">
        <f t="shared" ref="G30" si="15">G31</f>
        <v>0</v>
      </c>
      <c r="H30" s="330"/>
      <c r="I30" s="329">
        <f t="shared" ref="I30" si="16">I31</f>
        <v>0</v>
      </c>
      <c r="J30" s="330"/>
      <c r="K30" s="35" t="e">
        <f t="shared" si="13"/>
        <v>#DIV/0!</v>
      </c>
      <c r="L30" s="35" t="e">
        <f t="shared" ref="L30:L35" si="17">I30/G30*100</f>
        <v>#DIV/0!</v>
      </c>
    </row>
    <row r="31" spans="1:12" x14ac:dyDescent="0.25">
      <c r="A31" s="11">
        <v>31</v>
      </c>
      <c r="B31" s="4" t="s">
        <v>109</v>
      </c>
      <c r="C31" s="4"/>
      <c r="D31" s="4"/>
      <c r="E31" s="222"/>
      <c r="F31" s="223"/>
      <c r="G31" s="222"/>
      <c r="H31" s="223"/>
      <c r="I31" s="222"/>
      <c r="J31" s="223"/>
      <c r="K31" s="34" t="e">
        <f t="shared" si="13"/>
        <v>#DIV/0!</v>
      </c>
      <c r="L31" s="34" t="e">
        <f t="shared" si="17"/>
        <v>#DIV/0!</v>
      </c>
    </row>
    <row r="32" spans="1:12" x14ac:dyDescent="0.25">
      <c r="A32" s="16">
        <v>4</v>
      </c>
      <c r="B32" s="5" t="s">
        <v>105</v>
      </c>
      <c r="C32" s="5"/>
      <c r="D32" s="5"/>
      <c r="E32" s="329">
        <f>E33+E34</f>
        <v>0</v>
      </c>
      <c r="F32" s="330"/>
      <c r="G32" s="329">
        <f t="shared" ref="G32" si="18">G33+G34</f>
        <v>0</v>
      </c>
      <c r="H32" s="330"/>
      <c r="I32" s="329">
        <f t="shared" ref="I32" si="19">I33+I34</f>
        <v>0</v>
      </c>
      <c r="J32" s="330"/>
      <c r="K32" s="35" t="e">
        <f t="shared" si="13"/>
        <v>#DIV/0!</v>
      </c>
      <c r="L32" s="35" t="e">
        <f>I32/G32*100</f>
        <v>#DIV/0!</v>
      </c>
    </row>
    <row r="33" spans="1:12" x14ac:dyDescent="0.25">
      <c r="A33" s="11">
        <v>41</v>
      </c>
      <c r="B33" s="4" t="s">
        <v>105</v>
      </c>
      <c r="C33" s="4"/>
      <c r="D33" s="4"/>
      <c r="E33" s="222"/>
      <c r="F33" s="223"/>
      <c r="G33" s="222"/>
      <c r="H33" s="223"/>
      <c r="I33" s="222"/>
      <c r="J33" s="223"/>
      <c r="K33" s="34" t="e">
        <f t="shared" si="13"/>
        <v>#DIV/0!</v>
      </c>
      <c r="L33" s="34" t="e">
        <f t="shared" si="17"/>
        <v>#DIV/0!</v>
      </c>
    </row>
    <row r="34" spans="1:12" ht="15.75" thickBot="1" x14ac:dyDescent="0.3">
      <c r="A34" s="183" t="s">
        <v>229</v>
      </c>
      <c r="B34" s="4"/>
      <c r="C34" s="4"/>
      <c r="D34" s="4"/>
      <c r="E34" s="222"/>
      <c r="F34" s="223"/>
      <c r="G34" s="222"/>
      <c r="H34" s="223"/>
      <c r="I34" s="222"/>
      <c r="J34" s="223"/>
      <c r="K34" s="35"/>
      <c r="L34" s="35"/>
    </row>
    <row r="35" spans="1:12" ht="15.75" thickBot="1" x14ac:dyDescent="0.3">
      <c r="A35" s="340" t="s">
        <v>106</v>
      </c>
      <c r="B35" s="340"/>
      <c r="C35" s="340"/>
      <c r="D35" s="340"/>
      <c r="E35" s="336">
        <f>SUM(E27+E30+E32)</f>
        <v>0</v>
      </c>
      <c r="F35" s="337"/>
      <c r="G35" s="336">
        <f t="shared" ref="G35" si="20">SUM(G27+G30+G32)</f>
        <v>0</v>
      </c>
      <c r="H35" s="337"/>
      <c r="I35" s="336">
        <f t="shared" ref="I35" si="21">SUM(I27+I30+I32)</f>
        <v>0</v>
      </c>
      <c r="J35" s="337"/>
      <c r="K35" s="41" t="e">
        <f>I35/E35*100</f>
        <v>#DIV/0!</v>
      </c>
      <c r="L35" s="41" t="e">
        <f t="shared" si="17"/>
        <v>#DIV/0!</v>
      </c>
    </row>
  </sheetData>
  <mergeCells count="77">
    <mergeCell ref="A5:L5"/>
    <mergeCell ref="E13:F13"/>
    <mergeCell ref="G13:H13"/>
    <mergeCell ref="I13:J13"/>
    <mergeCell ref="A10:D10"/>
    <mergeCell ref="E10:F11"/>
    <mergeCell ref="G10:H11"/>
    <mergeCell ref="I10:J11"/>
    <mergeCell ref="B11:D11"/>
    <mergeCell ref="A12:D12"/>
    <mergeCell ref="E12:F12"/>
    <mergeCell ref="G12:H12"/>
    <mergeCell ref="I12:J12"/>
    <mergeCell ref="A6:L6"/>
    <mergeCell ref="A7:L7"/>
    <mergeCell ref="E16:F16"/>
    <mergeCell ref="G16:H16"/>
    <mergeCell ref="I16:J16"/>
    <mergeCell ref="E14:F14"/>
    <mergeCell ref="G14:H14"/>
    <mergeCell ref="I14:J14"/>
    <mergeCell ref="E15:F15"/>
    <mergeCell ref="G15:H15"/>
    <mergeCell ref="I15:J15"/>
    <mergeCell ref="E17:F17"/>
    <mergeCell ref="G17:H17"/>
    <mergeCell ref="I17:J17"/>
    <mergeCell ref="E18:F18"/>
    <mergeCell ref="G18:H18"/>
    <mergeCell ref="I18:J18"/>
    <mergeCell ref="E19:F19"/>
    <mergeCell ref="G19:H19"/>
    <mergeCell ref="I19:J19"/>
    <mergeCell ref="E20:F20"/>
    <mergeCell ref="G20:H20"/>
    <mergeCell ref="I20:J20"/>
    <mergeCell ref="I26:J26"/>
    <mergeCell ref="A21:D21"/>
    <mergeCell ref="E21:F21"/>
    <mergeCell ref="G21:H21"/>
    <mergeCell ref="I21:J21"/>
    <mergeCell ref="A24:D24"/>
    <mergeCell ref="E24:F25"/>
    <mergeCell ref="G24:H25"/>
    <mergeCell ref="I24:J25"/>
    <mergeCell ref="B25:D25"/>
    <mergeCell ref="A26:D26"/>
    <mergeCell ref="E26:F26"/>
    <mergeCell ref="G26:H26"/>
    <mergeCell ref="E27:F27"/>
    <mergeCell ref="G27:H27"/>
    <mergeCell ref="I27:J27"/>
    <mergeCell ref="E28:F28"/>
    <mergeCell ref="G28:H28"/>
    <mergeCell ref="I28:J28"/>
    <mergeCell ref="E29:F29"/>
    <mergeCell ref="G29:H29"/>
    <mergeCell ref="I29:J29"/>
    <mergeCell ref="E30:F30"/>
    <mergeCell ref="G30:H30"/>
    <mergeCell ref="I30:J30"/>
    <mergeCell ref="G31:H31"/>
    <mergeCell ref="I31:J31"/>
    <mergeCell ref="E32:F32"/>
    <mergeCell ref="G32:H32"/>
    <mergeCell ref="I32:J32"/>
    <mergeCell ref="E31:F31"/>
    <mergeCell ref="A35:D35"/>
    <mergeCell ref="E35:F35"/>
    <mergeCell ref="G35:H35"/>
    <mergeCell ref="I35:J35"/>
    <mergeCell ref="E33:F33"/>
    <mergeCell ref="G33:H33"/>
    <mergeCell ref="I33:J33"/>
    <mergeCell ref="E34:F34"/>
    <mergeCell ref="G34:H34"/>
    <mergeCell ref="I34:J34"/>
  </mergeCells>
  <pageMargins left="0.7" right="0.7" top="0.75" bottom="0.75" header="0.3" footer="0.3"/>
  <pageSetup paperSize="9" scale="68" orientation="portrait" verticalDpi="0" r:id="rId1"/>
  <ignoredErrors>
    <ignoredError sqref="K13:L21 K27:L33 K35:L35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4"/>
  <sheetViews>
    <sheetView zoomScaleNormal="100" workbookViewId="0"/>
  </sheetViews>
  <sheetFormatPr defaultRowHeight="15" x14ac:dyDescent="0.25"/>
  <cols>
    <col min="1" max="5" width="9.7109375" customWidth="1"/>
    <col min="6" max="6" width="10.5703125" customWidth="1"/>
    <col min="7" max="12" width="8.85546875" customWidth="1"/>
    <col min="13" max="13" width="10.85546875" bestFit="1" customWidth="1"/>
  </cols>
  <sheetData>
    <row r="1" spans="1:11" x14ac:dyDescent="0.25">
      <c r="A1" s="1" t="s">
        <v>14</v>
      </c>
    </row>
    <row r="2" spans="1:11" x14ac:dyDescent="0.25">
      <c r="A2" t="s">
        <v>12</v>
      </c>
    </row>
    <row r="3" spans="1:11" x14ac:dyDescent="0.25">
      <c r="A3" t="s">
        <v>13</v>
      </c>
    </row>
    <row r="5" spans="1:11" x14ac:dyDescent="0.25">
      <c r="A5" s="198" t="s">
        <v>149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</row>
    <row r="7" spans="1:11" ht="15" customHeight="1" x14ac:dyDescent="0.25">
      <c r="A7" s="199" t="s">
        <v>203</v>
      </c>
      <c r="B7" s="199"/>
      <c r="C7" s="199"/>
      <c r="D7" s="199"/>
      <c r="E7" s="199"/>
      <c r="F7" s="199"/>
      <c r="G7" s="199"/>
      <c r="H7" s="199"/>
      <c r="I7" s="199"/>
      <c r="J7" s="199"/>
      <c r="K7" s="199"/>
    </row>
    <row r="8" spans="1:11" s="79" customFormat="1" ht="15" customHeight="1" x14ac:dyDescent="0.25">
      <c r="A8" s="199"/>
      <c r="B8" s="199"/>
      <c r="C8" s="199"/>
      <c r="D8" s="199"/>
      <c r="E8" s="199"/>
      <c r="F8" s="199"/>
      <c r="G8" s="199"/>
      <c r="H8" s="199"/>
      <c r="I8" s="199"/>
      <c r="J8" s="199"/>
      <c r="K8" s="199"/>
    </row>
    <row r="9" spans="1:11" ht="15.75" thickBot="1" x14ac:dyDescent="0.3"/>
    <row r="10" spans="1:11" ht="15" customHeight="1" x14ac:dyDescent="0.25">
      <c r="A10" s="345" t="s">
        <v>135</v>
      </c>
      <c r="B10" s="346"/>
      <c r="C10" s="346"/>
      <c r="D10" s="346"/>
      <c r="E10" s="346"/>
      <c r="F10" s="346"/>
      <c r="G10" s="345" t="s">
        <v>233</v>
      </c>
      <c r="H10" s="346"/>
      <c r="I10" s="219" t="s">
        <v>204</v>
      </c>
      <c r="J10" s="219"/>
      <c r="K10" s="18" t="s">
        <v>39</v>
      </c>
    </row>
    <row r="11" spans="1:11" x14ac:dyDescent="0.25">
      <c r="A11" s="348"/>
      <c r="B11" s="349"/>
      <c r="C11" s="349"/>
      <c r="D11" s="349"/>
      <c r="E11" s="349"/>
      <c r="F11" s="349"/>
      <c r="G11" s="348"/>
      <c r="H11" s="349"/>
      <c r="I11" s="220"/>
      <c r="J11" s="220"/>
      <c r="K11" s="185" t="s">
        <v>236</v>
      </c>
    </row>
    <row r="12" spans="1:11" ht="15.75" thickBot="1" x14ac:dyDescent="0.3">
      <c r="A12" s="301">
        <v>1</v>
      </c>
      <c r="B12" s="302"/>
      <c r="C12" s="302"/>
      <c r="D12" s="302"/>
      <c r="E12" s="302"/>
      <c r="F12" s="308"/>
      <c r="G12" s="301">
        <v>2</v>
      </c>
      <c r="H12" s="302"/>
      <c r="I12" s="301">
        <v>3</v>
      </c>
      <c r="J12" s="302"/>
      <c r="K12" s="19">
        <v>4</v>
      </c>
    </row>
    <row r="13" spans="1:11" ht="15.75" thickBot="1" x14ac:dyDescent="0.3">
      <c r="A13" s="70">
        <v>19773</v>
      </c>
      <c r="B13" s="64" t="s">
        <v>151</v>
      </c>
      <c r="C13" s="64"/>
      <c r="D13" s="64"/>
      <c r="E13" s="64"/>
      <c r="F13" s="64"/>
      <c r="G13" s="64"/>
      <c r="H13" s="64"/>
      <c r="I13" s="64"/>
      <c r="J13" s="64"/>
      <c r="K13" s="65"/>
    </row>
    <row r="14" spans="1:11" x14ac:dyDescent="0.25">
      <c r="A14" s="10"/>
      <c r="B14" s="434" t="s">
        <v>158</v>
      </c>
      <c r="C14" s="434"/>
      <c r="D14" s="434"/>
      <c r="E14" s="434"/>
      <c r="F14" s="435"/>
      <c r="G14" s="395">
        <f>SUM(G15:H19)</f>
        <v>2517151.7599999998</v>
      </c>
      <c r="H14" s="396"/>
      <c r="I14" s="395">
        <f t="shared" ref="I14" si="0">SUM(I15:J19)</f>
        <v>2563658.23</v>
      </c>
      <c r="J14" s="396"/>
      <c r="K14" s="72">
        <f>I14/G14*100</f>
        <v>101.847583079377</v>
      </c>
    </row>
    <row r="15" spans="1:11" x14ac:dyDescent="0.25">
      <c r="A15" s="13">
        <v>1</v>
      </c>
      <c r="B15" s="7" t="s">
        <v>107</v>
      </c>
      <c r="C15" s="7"/>
      <c r="D15" s="7"/>
      <c r="E15" s="7"/>
      <c r="F15" s="14"/>
      <c r="G15" s="397">
        <f>32337.12+14518.17</f>
        <v>46855.29</v>
      </c>
      <c r="H15" s="398"/>
      <c r="I15" s="397">
        <f>I103+I107+I111+I125+I127+I128+I130+I131+I133</f>
        <v>52543.359999999993</v>
      </c>
      <c r="J15" s="398"/>
      <c r="K15" s="71">
        <f>I15/G15*100</f>
        <v>112.13965381496945</v>
      </c>
    </row>
    <row r="16" spans="1:11" x14ac:dyDescent="0.25">
      <c r="A16" s="13">
        <v>3</v>
      </c>
      <c r="B16" s="7" t="s">
        <v>159</v>
      </c>
      <c r="C16" s="7"/>
      <c r="D16" s="7"/>
      <c r="E16" s="7"/>
      <c r="F16" s="14"/>
      <c r="G16" s="397">
        <v>12000</v>
      </c>
      <c r="H16" s="398"/>
      <c r="I16" s="397">
        <f>I63</f>
        <v>483.98</v>
      </c>
      <c r="J16" s="398"/>
      <c r="K16" s="71">
        <f t="shared" ref="K16:K19" si="1">I16/G16*100</f>
        <v>4.0331666666666672</v>
      </c>
    </row>
    <row r="17" spans="1:13" x14ac:dyDescent="0.25">
      <c r="A17" s="13">
        <v>4</v>
      </c>
      <c r="B17" s="7" t="s">
        <v>160</v>
      </c>
      <c r="C17" s="7"/>
      <c r="D17" s="7"/>
      <c r="E17" s="7"/>
      <c r="F17" s="14"/>
      <c r="G17" s="397">
        <f>1000+48676.31+208313.86</f>
        <v>257990.16999999998</v>
      </c>
      <c r="H17" s="398"/>
      <c r="I17" s="397">
        <f>I22+I73+I91+I48</f>
        <v>235029.83000000002</v>
      </c>
      <c r="J17" s="398"/>
      <c r="K17" s="71">
        <f t="shared" si="1"/>
        <v>91.100304325548535</v>
      </c>
    </row>
    <row r="18" spans="1:13" x14ac:dyDescent="0.25">
      <c r="A18" s="13">
        <v>5</v>
      </c>
      <c r="B18" s="7" t="s">
        <v>153</v>
      </c>
      <c r="C18" s="7"/>
      <c r="D18" s="7"/>
      <c r="E18" s="7"/>
      <c r="F18" s="14"/>
      <c r="G18" s="397">
        <f>2180522.8+17783.5</f>
        <v>2198306.2999999998</v>
      </c>
      <c r="H18" s="398"/>
      <c r="I18" s="399">
        <f>I52+I78+I85+I115+I126+I129</f>
        <v>2275601.06</v>
      </c>
      <c r="J18" s="400"/>
      <c r="K18" s="71">
        <f t="shared" si="1"/>
        <v>103.51610510327885</v>
      </c>
    </row>
    <row r="19" spans="1:13" s="79" customFormat="1" ht="15.75" thickBot="1" x14ac:dyDescent="0.3">
      <c r="A19" s="148">
        <v>6</v>
      </c>
      <c r="B19" s="149" t="s">
        <v>154</v>
      </c>
      <c r="C19" s="149"/>
      <c r="D19" s="149"/>
      <c r="E19" s="149"/>
      <c r="F19" s="150"/>
      <c r="G19" s="397">
        <v>2000</v>
      </c>
      <c r="H19" s="398"/>
      <c r="I19" s="399">
        <f>I90</f>
        <v>0</v>
      </c>
      <c r="J19" s="400"/>
      <c r="K19" s="71">
        <f t="shared" si="1"/>
        <v>0</v>
      </c>
    </row>
    <row r="20" spans="1:13" x14ac:dyDescent="0.25">
      <c r="A20" s="382" t="s">
        <v>15</v>
      </c>
      <c r="B20" s="383"/>
      <c r="C20" s="383"/>
      <c r="D20" s="383"/>
      <c r="E20" s="383"/>
      <c r="F20" s="384"/>
      <c r="G20" s="388">
        <f>G21+G60+G119</f>
        <v>2517151.75</v>
      </c>
      <c r="H20" s="388"/>
      <c r="I20" s="388">
        <f t="shared" ref="I20" si="2">I21+I60+I119</f>
        <v>2563658.2300000004</v>
      </c>
      <c r="J20" s="388"/>
      <c r="K20" s="37">
        <f t="shared" ref="K20:K21" si="3">I20/G20*100</f>
        <v>101.84758348399139</v>
      </c>
    </row>
    <row r="21" spans="1:13" x14ac:dyDescent="0.25">
      <c r="A21" s="379" t="s">
        <v>93</v>
      </c>
      <c r="B21" s="380"/>
      <c r="C21" s="380"/>
      <c r="D21" s="380"/>
      <c r="E21" s="380"/>
      <c r="F21" s="381"/>
      <c r="G21" s="389">
        <f>G22+G52+G48</f>
        <v>2360513.86</v>
      </c>
      <c r="H21" s="390"/>
      <c r="I21" s="389">
        <f t="shared" ref="I21" si="4">I22+I52+I48</f>
        <v>2437010.0000000005</v>
      </c>
      <c r="J21" s="390"/>
      <c r="K21" s="38">
        <f t="shared" si="3"/>
        <v>103.24065625270255</v>
      </c>
      <c r="M21" s="23"/>
    </row>
    <row r="22" spans="1:13" x14ac:dyDescent="0.25">
      <c r="A22" s="385" t="s">
        <v>16</v>
      </c>
      <c r="B22" s="386"/>
      <c r="C22" s="386"/>
      <c r="D22" s="386"/>
      <c r="E22" s="386"/>
      <c r="F22" s="387"/>
      <c r="G22" s="391">
        <f>G24</f>
        <v>193360.86</v>
      </c>
      <c r="H22" s="392"/>
      <c r="I22" s="391">
        <f>I24</f>
        <v>197264.26000000004</v>
      </c>
      <c r="J22" s="392"/>
      <c r="K22" s="429">
        <f>I22/G22*100</f>
        <v>102.01871257709551</v>
      </c>
    </row>
    <row r="23" spans="1:13" x14ac:dyDescent="0.25">
      <c r="A23" s="385" t="s">
        <v>17</v>
      </c>
      <c r="B23" s="386"/>
      <c r="C23" s="386"/>
      <c r="D23" s="386"/>
      <c r="E23" s="386"/>
      <c r="F23" s="387"/>
      <c r="G23" s="393"/>
      <c r="H23" s="394"/>
      <c r="I23" s="393"/>
      <c r="J23" s="394"/>
      <c r="K23" s="429"/>
    </row>
    <row r="24" spans="1:13" x14ac:dyDescent="0.25">
      <c r="A24" s="27">
        <v>32</v>
      </c>
      <c r="B24" s="28" t="s">
        <v>49</v>
      </c>
      <c r="C24" s="28"/>
      <c r="D24" s="28"/>
      <c r="E24" s="28"/>
      <c r="F24" s="29"/>
      <c r="G24" s="417">
        <v>193360.86</v>
      </c>
      <c r="H24" s="418"/>
      <c r="I24" s="417">
        <f>SUM(I25:J47)</f>
        <v>197264.26000000004</v>
      </c>
      <c r="J24" s="418"/>
      <c r="K24" s="58">
        <f>I24/G24*100</f>
        <v>102.01871257709551</v>
      </c>
    </row>
    <row r="25" spans="1:13" x14ac:dyDescent="0.25">
      <c r="A25" s="11">
        <v>3211</v>
      </c>
      <c r="B25" s="4" t="s">
        <v>51</v>
      </c>
      <c r="C25" s="4"/>
      <c r="D25" s="4"/>
      <c r="E25" s="4"/>
      <c r="F25" s="12"/>
      <c r="G25" s="222"/>
      <c r="H25" s="223"/>
      <c r="I25" s="222">
        <v>14566.24</v>
      </c>
      <c r="J25" s="223"/>
      <c r="K25" s="42"/>
      <c r="M25" s="23"/>
    </row>
    <row r="26" spans="1:13" x14ac:dyDescent="0.25">
      <c r="A26" s="11">
        <v>3212</v>
      </c>
      <c r="B26" s="4" t="s">
        <v>86</v>
      </c>
      <c r="C26" s="4"/>
      <c r="D26" s="4"/>
      <c r="E26" s="4"/>
      <c r="F26" s="12"/>
      <c r="G26" s="222"/>
      <c r="H26" s="223"/>
      <c r="I26" s="222">
        <v>39467.46</v>
      </c>
      <c r="J26" s="223"/>
      <c r="K26" s="42"/>
    </row>
    <row r="27" spans="1:13" x14ac:dyDescent="0.25">
      <c r="A27" s="11">
        <v>3213</v>
      </c>
      <c r="B27" s="4" t="s">
        <v>53</v>
      </c>
      <c r="C27" s="4"/>
      <c r="D27" s="4"/>
      <c r="E27" s="4"/>
      <c r="F27" s="12"/>
      <c r="G27" s="222"/>
      <c r="H27" s="223"/>
      <c r="I27" s="222">
        <v>1384.51</v>
      </c>
      <c r="J27" s="223"/>
      <c r="K27" s="42"/>
    </row>
    <row r="28" spans="1:13" x14ac:dyDescent="0.25">
      <c r="A28" s="11">
        <v>3214</v>
      </c>
      <c r="B28" s="4" t="s">
        <v>80</v>
      </c>
      <c r="C28" s="4"/>
      <c r="D28" s="4"/>
      <c r="E28" s="4"/>
      <c r="F28" s="12"/>
      <c r="G28" s="222"/>
      <c r="H28" s="223"/>
      <c r="I28" s="222">
        <v>1190</v>
      </c>
      <c r="J28" s="223"/>
      <c r="K28" s="42"/>
    </row>
    <row r="29" spans="1:13" x14ac:dyDescent="0.25">
      <c r="A29" s="11">
        <v>3221</v>
      </c>
      <c r="B29" s="4" t="s">
        <v>55</v>
      </c>
      <c r="C29" s="4"/>
      <c r="D29" s="4"/>
      <c r="E29" s="4"/>
      <c r="F29" s="12"/>
      <c r="G29" s="222"/>
      <c r="H29" s="223"/>
      <c r="I29" s="222">
        <v>12528.39</v>
      </c>
      <c r="J29" s="223"/>
      <c r="K29" s="42"/>
    </row>
    <row r="30" spans="1:13" x14ac:dyDescent="0.25">
      <c r="A30" s="11">
        <v>3222</v>
      </c>
      <c r="B30" s="4" t="s">
        <v>87</v>
      </c>
      <c r="C30" s="4"/>
      <c r="D30" s="4"/>
      <c r="E30" s="4"/>
      <c r="F30" s="12"/>
      <c r="G30" s="222"/>
      <c r="H30" s="223"/>
      <c r="I30" s="222">
        <v>33244.6</v>
      </c>
      <c r="J30" s="223"/>
      <c r="K30" s="42"/>
    </row>
    <row r="31" spans="1:13" x14ac:dyDescent="0.25">
      <c r="A31" s="11">
        <v>3223</v>
      </c>
      <c r="B31" s="4" t="s">
        <v>56</v>
      </c>
      <c r="C31" s="4"/>
      <c r="D31" s="4"/>
      <c r="E31" s="4"/>
      <c r="F31" s="12"/>
      <c r="G31" s="222"/>
      <c r="H31" s="223"/>
      <c r="I31" s="222">
        <v>39971.25</v>
      </c>
      <c r="J31" s="223"/>
      <c r="K31" s="42"/>
    </row>
    <row r="32" spans="1:13" x14ac:dyDescent="0.25">
      <c r="A32" s="11">
        <v>3224</v>
      </c>
      <c r="B32" s="4" t="s">
        <v>88</v>
      </c>
      <c r="C32" s="4"/>
      <c r="D32" s="4"/>
      <c r="E32" s="4"/>
      <c r="F32" s="12"/>
      <c r="G32" s="222"/>
      <c r="H32" s="223"/>
      <c r="I32" s="222">
        <v>2362.79</v>
      </c>
      <c r="J32" s="223"/>
      <c r="K32" s="42"/>
    </row>
    <row r="33" spans="1:11" x14ac:dyDescent="0.25">
      <c r="A33" s="11">
        <v>3225</v>
      </c>
      <c r="B33" s="4" t="s">
        <v>58</v>
      </c>
      <c r="C33" s="4"/>
      <c r="D33" s="4"/>
      <c r="E33" s="4"/>
      <c r="F33" s="12"/>
      <c r="G33" s="222"/>
      <c r="H33" s="223"/>
      <c r="I33" s="222">
        <v>801.7</v>
      </c>
      <c r="J33" s="223"/>
      <c r="K33" s="42"/>
    </row>
    <row r="34" spans="1:11" x14ac:dyDescent="0.25">
      <c r="A34" s="11">
        <v>3227</v>
      </c>
      <c r="B34" s="4" t="s">
        <v>59</v>
      </c>
      <c r="C34" s="4"/>
      <c r="D34" s="4"/>
      <c r="E34" s="4"/>
      <c r="F34" s="12"/>
      <c r="G34" s="222"/>
      <c r="H34" s="223"/>
      <c r="I34" s="222">
        <v>526.47</v>
      </c>
      <c r="J34" s="223"/>
      <c r="K34" s="42"/>
    </row>
    <row r="35" spans="1:11" x14ac:dyDescent="0.25">
      <c r="A35" s="11">
        <v>3231</v>
      </c>
      <c r="B35" s="4" t="s">
        <v>61</v>
      </c>
      <c r="C35" s="4"/>
      <c r="D35" s="4"/>
      <c r="E35" s="4"/>
      <c r="F35" s="12"/>
      <c r="G35" s="222"/>
      <c r="H35" s="223"/>
      <c r="I35" s="222">
        <v>6831.83</v>
      </c>
      <c r="J35" s="223"/>
      <c r="K35" s="42"/>
    </row>
    <row r="36" spans="1:11" x14ac:dyDescent="0.25">
      <c r="A36" s="11">
        <v>3232</v>
      </c>
      <c r="B36" s="4" t="s">
        <v>62</v>
      </c>
      <c r="C36" s="4"/>
      <c r="D36" s="4"/>
      <c r="E36" s="4"/>
      <c r="F36" s="12"/>
      <c r="G36" s="222"/>
      <c r="H36" s="223"/>
      <c r="I36" s="222">
        <v>12669.19</v>
      </c>
      <c r="J36" s="223"/>
      <c r="K36" s="42"/>
    </row>
    <row r="37" spans="1:11" x14ac:dyDescent="0.25">
      <c r="A37" s="11">
        <v>3234</v>
      </c>
      <c r="B37" s="4" t="s">
        <v>82</v>
      </c>
      <c r="C37" s="4"/>
      <c r="D37" s="4"/>
      <c r="E37" s="4"/>
      <c r="F37" s="12"/>
      <c r="G37" s="222"/>
      <c r="H37" s="223"/>
      <c r="I37" s="222">
        <v>5461.03</v>
      </c>
      <c r="J37" s="223"/>
      <c r="K37" s="42"/>
    </row>
    <row r="38" spans="1:11" x14ac:dyDescent="0.25">
      <c r="A38" s="11">
        <v>3235</v>
      </c>
      <c r="B38" s="4" t="s">
        <v>63</v>
      </c>
      <c r="C38" s="4"/>
      <c r="D38" s="4"/>
      <c r="E38" s="4"/>
      <c r="F38" s="12"/>
      <c r="G38" s="222"/>
      <c r="H38" s="223"/>
      <c r="I38" s="222">
        <v>3059.35</v>
      </c>
      <c r="J38" s="223"/>
      <c r="K38" s="42"/>
    </row>
    <row r="39" spans="1:11" x14ac:dyDescent="0.25">
      <c r="A39" s="11">
        <v>3236</v>
      </c>
      <c r="B39" s="4" t="s">
        <v>64</v>
      </c>
      <c r="C39" s="4"/>
      <c r="D39" s="4"/>
      <c r="E39" s="4"/>
      <c r="F39" s="12"/>
      <c r="G39" s="222"/>
      <c r="H39" s="223"/>
      <c r="I39" s="222">
        <v>4612.12</v>
      </c>
      <c r="J39" s="223"/>
      <c r="K39" s="42"/>
    </row>
    <row r="40" spans="1:11" x14ac:dyDescent="0.25">
      <c r="A40" s="11">
        <v>3237</v>
      </c>
      <c r="B40" s="4" t="s">
        <v>65</v>
      </c>
      <c r="C40" s="4"/>
      <c r="D40" s="4"/>
      <c r="E40" s="4"/>
      <c r="F40" s="12"/>
      <c r="G40" s="222"/>
      <c r="H40" s="223"/>
      <c r="I40" s="222">
        <v>3131.81</v>
      </c>
      <c r="J40" s="223"/>
      <c r="K40" s="42"/>
    </row>
    <row r="41" spans="1:11" x14ac:dyDescent="0.25">
      <c r="A41" s="11">
        <v>3238</v>
      </c>
      <c r="B41" s="4" t="s">
        <v>66</v>
      </c>
      <c r="C41" s="4"/>
      <c r="D41" s="4"/>
      <c r="E41" s="4"/>
      <c r="F41" s="12"/>
      <c r="G41" s="222"/>
      <c r="H41" s="223"/>
      <c r="I41" s="222">
        <v>5852.19</v>
      </c>
      <c r="J41" s="223"/>
      <c r="K41" s="42"/>
    </row>
    <row r="42" spans="1:11" x14ac:dyDescent="0.25">
      <c r="A42" s="11">
        <v>3239</v>
      </c>
      <c r="B42" s="4" t="s">
        <v>67</v>
      </c>
      <c r="C42" s="4"/>
      <c r="D42" s="4"/>
      <c r="E42" s="4"/>
      <c r="F42" s="12"/>
      <c r="G42" s="222"/>
      <c r="H42" s="223"/>
      <c r="I42" s="222">
        <v>6007.65</v>
      </c>
      <c r="J42" s="223"/>
      <c r="K42" s="42"/>
    </row>
    <row r="43" spans="1:11" x14ac:dyDescent="0.25">
      <c r="A43" s="11">
        <v>3292</v>
      </c>
      <c r="B43" s="4" t="s">
        <v>70</v>
      </c>
      <c r="C43" s="4"/>
      <c r="D43" s="4"/>
      <c r="E43" s="4"/>
      <c r="F43" s="12"/>
      <c r="G43" s="222"/>
      <c r="H43" s="223"/>
      <c r="I43" s="222">
        <v>271.63</v>
      </c>
      <c r="J43" s="223"/>
      <c r="K43" s="42"/>
    </row>
    <row r="44" spans="1:11" x14ac:dyDescent="0.25">
      <c r="A44" s="11">
        <v>3293</v>
      </c>
      <c r="B44" s="4" t="s">
        <v>71</v>
      </c>
      <c r="C44" s="4"/>
      <c r="D44" s="4"/>
      <c r="E44" s="4"/>
      <c r="F44" s="12"/>
      <c r="G44" s="222"/>
      <c r="H44" s="223"/>
      <c r="I44" s="222">
        <v>1298.17</v>
      </c>
      <c r="J44" s="223"/>
      <c r="K44" s="42"/>
    </row>
    <row r="45" spans="1:11" x14ac:dyDescent="0.25">
      <c r="A45" s="11">
        <v>3294</v>
      </c>
      <c r="B45" s="4" t="s">
        <v>72</v>
      </c>
      <c r="C45" s="4"/>
      <c r="D45" s="4"/>
      <c r="E45" s="4"/>
      <c r="F45" s="12"/>
      <c r="G45" s="222"/>
      <c r="H45" s="223"/>
      <c r="I45" s="222">
        <v>175</v>
      </c>
      <c r="J45" s="223"/>
      <c r="K45" s="42"/>
    </row>
    <row r="46" spans="1:11" s="79" customFormat="1" x14ac:dyDescent="0.25">
      <c r="A46" s="11">
        <v>3295</v>
      </c>
      <c r="B46" s="4" t="s">
        <v>73</v>
      </c>
      <c r="C46" s="4"/>
      <c r="D46" s="4"/>
      <c r="E46" s="4"/>
      <c r="F46" s="12"/>
      <c r="G46" s="222"/>
      <c r="H46" s="223"/>
      <c r="I46" s="222">
        <v>127.44</v>
      </c>
      <c r="J46" s="223"/>
      <c r="K46" s="42"/>
    </row>
    <row r="47" spans="1:11" x14ac:dyDescent="0.25">
      <c r="A47" s="11">
        <v>3299</v>
      </c>
      <c r="B47" s="4" t="s">
        <v>68</v>
      </c>
      <c r="C47" s="4"/>
      <c r="D47" s="4"/>
      <c r="E47" s="4"/>
      <c r="F47" s="12"/>
      <c r="G47" s="222"/>
      <c r="H47" s="223"/>
      <c r="I47" s="222">
        <v>1723.44</v>
      </c>
      <c r="J47" s="223"/>
      <c r="K47" s="42"/>
    </row>
    <row r="48" spans="1:11" s="79" customFormat="1" x14ac:dyDescent="0.25">
      <c r="A48" s="385" t="s">
        <v>212</v>
      </c>
      <c r="B48" s="386"/>
      <c r="C48" s="386"/>
      <c r="D48" s="386"/>
      <c r="E48" s="386"/>
      <c r="F48" s="387"/>
      <c r="G48" s="391">
        <f t="shared" ref="G48" si="5">G50</f>
        <v>14953</v>
      </c>
      <c r="H48" s="392"/>
      <c r="I48" s="391">
        <f t="shared" ref="I48" si="6">I50</f>
        <v>14953</v>
      </c>
      <c r="J48" s="392"/>
      <c r="K48" s="430">
        <f t="shared" ref="K48:K49" si="7">I48/G48*100</f>
        <v>100</v>
      </c>
    </row>
    <row r="49" spans="1:11" s="79" customFormat="1" x14ac:dyDescent="0.25">
      <c r="A49" s="385" t="s">
        <v>17</v>
      </c>
      <c r="B49" s="386"/>
      <c r="C49" s="386"/>
      <c r="D49" s="386"/>
      <c r="E49" s="386"/>
      <c r="F49" s="387"/>
      <c r="G49" s="393"/>
      <c r="H49" s="394"/>
      <c r="I49" s="393"/>
      <c r="J49" s="394"/>
      <c r="K49" s="429" t="e">
        <f t="shared" si="7"/>
        <v>#DIV/0!</v>
      </c>
    </row>
    <row r="50" spans="1:11" s="79" customFormat="1" x14ac:dyDescent="0.25">
      <c r="A50" s="27">
        <v>32</v>
      </c>
      <c r="B50" s="28" t="s">
        <v>49</v>
      </c>
      <c r="C50" s="28"/>
      <c r="D50" s="28"/>
      <c r="E50" s="28"/>
      <c r="F50" s="31"/>
      <c r="G50" s="417">
        <v>14953</v>
      </c>
      <c r="H50" s="418"/>
      <c r="I50" s="417">
        <f t="shared" ref="I50" si="8">I51</f>
        <v>14953</v>
      </c>
      <c r="J50" s="418"/>
      <c r="K50" s="91">
        <f>I50/G50*100</f>
        <v>100</v>
      </c>
    </row>
    <row r="51" spans="1:11" s="79" customFormat="1" x14ac:dyDescent="0.25">
      <c r="A51" s="11">
        <v>3232</v>
      </c>
      <c r="B51" s="4" t="s">
        <v>62</v>
      </c>
      <c r="C51" s="4"/>
      <c r="D51" s="4"/>
      <c r="E51" s="4"/>
      <c r="F51" s="12"/>
      <c r="G51" s="222"/>
      <c r="H51" s="223"/>
      <c r="I51" s="222">
        <v>14953</v>
      </c>
      <c r="J51" s="223"/>
      <c r="K51" s="42"/>
    </row>
    <row r="52" spans="1:11" s="79" customFormat="1" x14ac:dyDescent="0.25">
      <c r="A52" s="401" t="s">
        <v>90</v>
      </c>
      <c r="B52" s="402"/>
      <c r="C52" s="402"/>
      <c r="D52" s="402"/>
      <c r="E52" s="402"/>
      <c r="F52" s="403"/>
      <c r="G52" s="427">
        <f t="shared" ref="G52" si="9">G54+G58</f>
        <v>2152200</v>
      </c>
      <c r="H52" s="428"/>
      <c r="I52" s="427">
        <f t="shared" ref="I52" si="10">I54+I58</f>
        <v>2224792.7400000002</v>
      </c>
      <c r="J52" s="428"/>
      <c r="K52" s="430">
        <f t="shared" ref="K52:K53" si="11">I52/G52*100</f>
        <v>103.37295511569558</v>
      </c>
    </row>
    <row r="53" spans="1:11" x14ac:dyDescent="0.25">
      <c r="A53" s="385" t="s">
        <v>91</v>
      </c>
      <c r="B53" s="386"/>
      <c r="C53" s="386"/>
      <c r="D53" s="386"/>
      <c r="E53" s="386"/>
      <c r="F53" s="387"/>
      <c r="G53" s="393"/>
      <c r="H53" s="394"/>
      <c r="I53" s="393"/>
      <c r="J53" s="394"/>
      <c r="K53" s="429" t="e">
        <f t="shared" si="11"/>
        <v>#DIV/0!</v>
      </c>
    </row>
    <row r="54" spans="1:11" x14ac:dyDescent="0.25">
      <c r="A54" s="27">
        <v>31</v>
      </c>
      <c r="B54" s="28" t="s">
        <v>43</v>
      </c>
      <c r="C54" s="28"/>
      <c r="D54" s="28"/>
      <c r="E54" s="28"/>
      <c r="F54" s="31"/>
      <c r="G54" s="417">
        <v>2150000</v>
      </c>
      <c r="H54" s="418"/>
      <c r="I54" s="417">
        <f t="shared" ref="I54" si="12">I55+I57+I56</f>
        <v>2222296.66</v>
      </c>
      <c r="J54" s="418"/>
      <c r="K54" s="91">
        <f>I54/G54*100</f>
        <v>103.3626353488372</v>
      </c>
    </row>
    <row r="55" spans="1:11" x14ac:dyDescent="0.25">
      <c r="A55" s="10">
        <v>3111</v>
      </c>
      <c r="B55" s="30" t="s">
        <v>45</v>
      </c>
      <c r="C55" s="30"/>
      <c r="D55" s="30"/>
      <c r="E55" s="30"/>
      <c r="F55" s="31"/>
      <c r="G55" s="231"/>
      <c r="H55" s="232"/>
      <c r="I55" s="231">
        <v>1851460.38</v>
      </c>
      <c r="J55" s="232"/>
      <c r="K55" s="59"/>
    </row>
    <row r="56" spans="1:11" x14ac:dyDescent="0.25">
      <c r="A56" s="11">
        <v>3121</v>
      </c>
      <c r="B56" s="4" t="s">
        <v>46</v>
      </c>
      <c r="C56" s="4"/>
      <c r="D56" s="4"/>
      <c r="E56" s="4"/>
      <c r="F56" s="17"/>
      <c r="G56" s="222"/>
      <c r="H56" s="223"/>
      <c r="I56" s="222">
        <v>65345.14</v>
      </c>
      <c r="J56" s="223"/>
      <c r="K56" s="35"/>
    </row>
    <row r="57" spans="1:11" x14ac:dyDescent="0.25">
      <c r="A57" s="11">
        <v>3132</v>
      </c>
      <c r="B57" s="4" t="s">
        <v>89</v>
      </c>
      <c r="C57" s="4"/>
      <c r="D57" s="4"/>
      <c r="E57" s="4"/>
      <c r="F57" s="17"/>
      <c r="G57" s="222"/>
      <c r="H57" s="223"/>
      <c r="I57" s="222">
        <v>305491.14</v>
      </c>
      <c r="J57" s="223"/>
      <c r="K57" s="35"/>
    </row>
    <row r="58" spans="1:11" x14ac:dyDescent="0.25">
      <c r="A58" s="27">
        <v>32</v>
      </c>
      <c r="B58" s="28" t="s">
        <v>49</v>
      </c>
      <c r="C58" s="28"/>
      <c r="D58" s="28"/>
      <c r="E58" s="28"/>
      <c r="F58" s="31"/>
      <c r="G58" s="417">
        <v>2200</v>
      </c>
      <c r="H58" s="418"/>
      <c r="I58" s="417">
        <f t="shared" ref="I58" si="13">I59</f>
        <v>2496.08</v>
      </c>
      <c r="J58" s="418"/>
      <c r="K58" s="34">
        <f>I58/G58*100</f>
        <v>113.45818181818181</v>
      </c>
    </row>
    <row r="59" spans="1:11" x14ac:dyDescent="0.25">
      <c r="A59" s="11">
        <v>3295</v>
      </c>
      <c r="B59" s="4" t="s">
        <v>92</v>
      </c>
      <c r="C59" s="4"/>
      <c r="D59" s="4"/>
      <c r="E59" s="4"/>
      <c r="F59" s="17"/>
      <c r="G59" s="222"/>
      <c r="H59" s="223"/>
      <c r="I59" s="222">
        <v>2496.08</v>
      </c>
      <c r="J59" s="223"/>
      <c r="K59" s="35"/>
    </row>
    <row r="60" spans="1:11" x14ac:dyDescent="0.25">
      <c r="A60" s="404" t="s">
        <v>94</v>
      </c>
      <c r="B60" s="405"/>
      <c r="C60" s="405"/>
      <c r="D60" s="405"/>
      <c r="E60" s="405"/>
      <c r="F60" s="406"/>
      <c r="G60" s="419">
        <f>G61+G103+G107+G115+G111</f>
        <v>99013.75</v>
      </c>
      <c r="H60" s="420"/>
      <c r="I60" s="419">
        <f t="shared" ref="I60" si="14">I61+I103+I107+I115+I111</f>
        <v>61992.270000000004</v>
      </c>
      <c r="J60" s="420"/>
      <c r="K60" s="39">
        <f t="shared" ref="K60" si="15">I60/G60*100</f>
        <v>62.60975874562876</v>
      </c>
    </row>
    <row r="61" spans="1:11" x14ac:dyDescent="0.25">
      <c r="A61" s="385" t="s">
        <v>96</v>
      </c>
      <c r="B61" s="386"/>
      <c r="C61" s="386"/>
      <c r="D61" s="386"/>
      <c r="E61" s="386"/>
      <c r="F61" s="387"/>
      <c r="G61" s="410">
        <f>G63+G73+G78+G85+G91+G88</f>
        <v>88626.31</v>
      </c>
      <c r="H61" s="411"/>
      <c r="I61" s="410">
        <f>I63+I73+I78+I85+I91+I88</f>
        <v>52948.570000000007</v>
      </c>
      <c r="J61" s="411"/>
      <c r="K61" s="429">
        <f>I61/G61*100</f>
        <v>59.74362466405293</v>
      </c>
    </row>
    <row r="62" spans="1:11" x14ac:dyDescent="0.25">
      <c r="A62" s="407"/>
      <c r="B62" s="408"/>
      <c r="C62" s="408"/>
      <c r="D62" s="408"/>
      <c r="E62" s="408"/>
      <c r="F62" s="409"/>
      <c r="G62" s="391"/>
      <c r="H62" s="392"/>
      <c r="I62" s="391"/>
      <c r="J62" s="392"/>
      <c r="K62" s="433"/>
    </row>
    <row r="63" spans="1:11" x14ac:dyDescent="0.25">
      <c r="A63" s="401" t="s">
        <v>100</v>
      </c>
      <c r="B63" s="402"/>
      <c r="C63" s="402"/>
      <c r="D63" s="402"/>
      <c r="E63" s="402"/>
      <c r="F63" s="403"/>
      <c r="G63" s="393">
        <f t="shared" ref="G63" si="16">G64+G71</f>
        <v>12000</v>
      </c>
      <c r="H63" s="394"/>
      <c r="I63" s="393">
        <f t="shared" ref="I63" si="17">I64+I71</f>
        <v>483.98</v>
      </c>
      <c r="J63" s="394"/>
      <c r="K63" s="60">
        <f t="shared" ref="K63:K64" si="18">I63/G63*100</f>
        <v>4.0331666666666672</v>
      </c>
    </row>
    <row r="64" spans="1:11" x14ac:dyDescent="0.25">
      <c r="A64" s="27">
        <v>32</v>
      </c>
      <c r="B64" s="28" t="s">
        <v>49</v>
      </c>
      <c r="C64" s="28"/>
      <c r="D64" s="28"/>
      <c r="E64" s="28"/>
      <c r="F64" s="31"/>
      <c r="G64" s="417">
        <v>10000</v>
      </c>
      <c r="H64" s="418"/>
      <c r="I64" s="417">
        <f t="shared" ref="I64" si="19">SUM(I65:J70)</f>
        <v>483.98</v>
      </c>
      <c r="J64" s="418"/>
      <c r="K64" s="63">
        <f t="shared" si="18"/>
        <v>4.8398000000000003</v>
      </c>
    </row>
    <row r="65" spans="1:11" x14ac:dyDescent="0.25">
      <c r="A65" s="11">
        <v>3222</v>
      </c>
      <c r="B65" s="4" t="s">
        <v>81</v>
      </c>
      <c r="C65" s="4"/>
      <c r="D65" s="4"/>
      <c r="E65" s="4"/>
      <c r="F65" s="12"/>
      <c r="G65" s="222"/>
      <c r="H65" s="223"/>
      <c r="I65" s="222">
        <v>483.98</v>
      </c>
      <c r="J65" s="223"/>
      <c r="K65" s="35"/>
    </row>
    <row r="66" spans="1:11" x14ac:dyDescent="0.25">
      <c r="A66" s="11">
        <v>3225</v>
      </c>
      <c r="B66" s="4" t="s">
        <v>58</v>
      </c>
      <c r="C66" s="4"/>
      <c r="D66" s="4"/>
      <c r="E66" s="4"/>
      <c r="F66" s="12"/>
      <c r="G66" s="222"/>
      <c r="H66" s="223"/>
      <c r="I66" s="222"/>
      <c r="J66" s="223"/>
      <c r="K66" s="35"/>
    </row>
    <row r="67" spans="1:11" s="79" customFormat="1" x14ac:dyDescent="0.25">
      <c r="A67" s="11">
        <v>3232</v>
      </c>
      <c r="B67" s="4" t="s">
        <v>62</v>
      </c>
      <c r="C67" s="4"/>
      <c r="D67" s="4"/>
      <c r="E67" s="4"/>
      <c r="F67" s="12"/>
      <c r="G67" s="222"/>
      <c r="H67" s="223"/>
      <c r="I67" s="222"/>
      <c r="J67" s="223"/>
      <c r="K67" s="35"/>
    </row>
    <row r="68" spans="1:11" s="79" customFormat="1" x14ac:dyDescent="0.25">
      <c r="A68" s="11">
        <v>3234</v>
      </c>
      <c r="B68" s="4" t="s">
        <v>82</v>
      </c>
      <c r="C68" s="4"/>
      <c r="D68" s="4"/>
      <c r="E68" s="4"/>
      <c r="F68" s="12"/>
      <c r="G68" s="222"/>
      <c r="H68" s="223"/>
      <c r="I68" s="222"/>
      <c r="J68" s="223"/>
      <c r="K68" s="35"/>
    </row>
    <row r="69" spans="1:11" s="79" customFormat="1" x14ac:dyDescent="0.25">
      <c r="A69" s="11">
        <v>3237</v>
      </c>
      <c r="B69" s="4" t="s">
        <v>65</v>
      </c>
      <c r="C69" s="4"/>
      <c r="D69" s="4"/>
      <c r="E69" s="4"/>
      <c r="F69" s="12"/>
      <c r="G69" s="222"/>
      <c r="H69" s="223"/>
      <c r="I69" s="222"/>
      <c r="J69" s="223"/>
      <c r="K69" s="35"/>
    </row>
    <row r="70" spans="1:11" s="79" customFormat="1" x14ac:dyDescent="0.25">
      <c r="A70" s="11">
        <v>3239</v>
      </c>
      <c r="B70" s="4" t="s">
        <v>67</v>
      </c>
      <c r="C70" s="4"/>
      <c r="D70" s="4"/>
      <c r="E70" s="4"/>
      <c r="F70" s="12"/>
      <c r="G70" s="222"/>
      <c r="H70" s="223"/>
      <c r="I70" s="222"/>
      <c r="J70" s="223"/>
      <c r="K70" s="35"/>
    </row>
    <row r="71" spans="1:11" s="79" customFormat="1" x14ac:dyDescent="0.25">
      <c r="A71" s="27">
        <v>42</v>
      </c>
      <c r="B71" s="28" t="s">
        <v>74</v>
      </c>
      <c r="C71" s="28"/>
      <c r="D71" s="28"/>
      <c r="E71" s="28"/>
      <c r="F71" s="31"/>
      <c r="G71" s="417">
        <v>2000</v>
      </c>
      <c r="H71" s="418"/>
      <c r="I71" s="417">
        <f t="shared" ref="I71" si="20">I72</f>
        <v>0</v>
      </c>
      <c r="J71" s="418"/>
      <c r="K71" s="91">
        <f>I71/G71*100</f>
        <v>0</v>
      </c>
    </row>
    <row r="72" spans="1:11" s="79" customFormat="1" x14ac:dyDescent="0.25">
      <c r="A72" s="20">
        <v>4221</v>
      </c>
      <c r="B72" s="4" t="s">
        <v>85</v>
      </c>
      <c r="C72" s="4"/>
      <c r="D72" s="4"/>
      <c r="E72" s="4"/>
      <c r="F72" s="12"/>
      <c r="G72" s="431"/>
      <c r="H72" s="432"/>
      <c r="I72" s="431"/>
      <c r="J72" s="432"/>
      <c r="K72" s="35"/>
    </row>
    <row r="73" spans="1:11" s="79" customFormat="1" x14ac:dyDescent="0.25">
      <c r="A73" s="401" t="s">
        <v>99</v>
      </c>
      <c r="B73" s="402"/>
      <c r="C73" s="402"/>
      <c r="D73" s="402"/>
      <c r="E73" s="402"/>
      <c r="F73" s="403"/>
      <c r="G73" s="393">
        <f>G74</f>
        <v>1000</v>
      </c>
      <c r="H73" s="394"/>
      <c r="I73" s="393">
        <f>I74</f>
        <v>46.33</v>
      </c>
      <c r="J73" s="394"/>
      <c r="K73" s="60">
        <f t="shared" ref="K73:K91" si="21">I73/G73*100</f>
        <v>4.633</v>
      </c>
    </row>
    <row r="74" spans="1:11" x14ac:dyDescent="0.25">
      <c r="A74" s="27">
        <v>32</v>
      </c>
      <c r="B74" s="28" t="s">
        <v>49</v>
      </c>
      <c r="C74" s="28"/>
      <c r="D74" s="28"/>
      <c r="E74" s="28"/>
      <c r="F74" s="31"/>
      <c r="G74" s="417">
        <v>1000</v>
      </c>
      <c r="H74" s="418"/>
      <c r="I74" s="417">
        <f>SUM(I75:J77)</f>
        <v>46.33</v>
      </c>
      <c r="J74" s="418"/>
      <c r="K74" s="63">
        <f>I74/G74*100</f>
        <v>4.633</v>
      </c>
    </row>
    <row r="75" spans="1:11" x14ac:dyDescent="0.25">
      <c r="A75" s="20">
        <v>3221</v>
      </c>
      <c r="B75" s="3" t="s">
        <v>55</v>
      </c>
      <c r="C75" s="3"/>
      <c r="D75" s="3"/>
      <c r="E75" s="3"/>
      <c r="F75" s="21"/>
      <c r="G75" s="415"/>
      <c r="H75" s="416"/>
      <c r="I75" s="415"/>
      <c r="J75" s="416"/>
      <c r="K75" s="59"/>
    </row>
    <row r="76" spans="1:11" x14ac:dyDescent="0.25">
      <c r="A76" s="11">
        <v>3235</v>
      </c>
      <c r="B76" s="4" t="s">
        <v>63</v>
      </c>
      <c r="C76" s="4"/>
      <c r="D76" s="4"/>
      <c r="E76" s="4"/>
      <c r="F76" s="12"/>
      <c r="G76" s="222"/>
      <c r="H76" s="223"/>
      <c r="I76" s="222"/>
      <c r="J76" s="223"/>
      <c r="K76" s="35"/>
    </row>
    <row r="77" spans="1:11" s="79" customFormat="1" x14ac:dyDescent="0.25">
      <c r="A77" s="11">
        <v>3238</v>
      </c>
      <c r="B77" s="4" t="s">
        <v>66</v>
      </c>
      <c r="C77" s="4"/>
      <c r="D77" s="4"/>
      <c r="E77" s="4"/>
      <c r="F77" s="12"/>
      <c r="G77" s="222"/>
      <c r="H77" s="223"/>
      <c r="I77" s="222">
        <v>46.33</v>
      </c>
      <c r="J77" s="223"/>
      <c r="K77" s="35"/>
    </row>
    <row r="78" spans="1:11" s="79" customFormat="1" x14ac:dyDescent="0.25">
      <c r="A78" s="401" t="s">
        <v>232</v>
      </c>
      <c r="B78" s="402"/>
      <c r="C78" s="402"/>
      <c r="D78" s="402"/>
      <c r="E78" s="402"/>
      <c r="F78" s="403"/>
      <c r="G78" s="393">
        <f>G79+G83</f>
        <v>23950</v>
      </c>
      <c r="H78" s="394"/>
      <c r="I78" s="393">
        <f>I79+I83</f>
        <v>29652.02</v>
      </c>
      <c r="J78" s="394"/>
      <c r="K78" s="145">
        <f t="shared" ref="K78" si="22">I78/G78*100</f>
        <v>123.80801670146138</v>
      </c>
    </row>
    <row r="79" spans="1:11" x14ac:dyDescent="0.25">
      <c r="A79" s="27">
        <v>32</v>
      </c>
      <c r="B79" s="28" t="s">
        <v>49</v>
      </c>
      <c r="C79" s="28"/>
      <c r="D79" s="28"/>
      <c r="E79" s="28"/>
      <c r="F79" s="31"/>
      <c r="G79" s="417">
        <v>22950</v>
      </c>
      <c r="H79" s="418"/>
      <c r="I79" s="417">
        <f>SUM(I80:J82)</f>
        <v>28896.5</v>
      </c>
      <c r="J79" s="418"/>
      <c r="K79" s="91">
        <f>I79/G79*100</f>
        <v>125.91067538126362</v>
      </c>
    </row>
    <row r="80" spans="1:11" x14ac:dyDescent="0.25">
      <c r="A80" s="11">
        <v>3231</v>
      </c>
      <c r="B80" s="4" t="s">
        <v>61</v>
      </c>
      <c r="C80" s="4"/>
      <c r="D80" s="4"/>
      <c r="E80" s="4"/>
      <c r="F80" s="12"/>
      <c r="G80" s="222"/>
      <c r="H80" s="223"/>
      <c r="I80" s="222">
        <v>26088.5</v>
      </c>
      <c r="J80" s="223"/>
      <c r="K80" s="35"/>
    </row>
    <row r="81" spans="1:11" x14ac:dyDescent="0.25">
      <c r="A81" s="11">
        <v>3291</v>
      </c>
      <c r="B81" s="4" t="s">
        <v>97</v>
      </c>
      <c r="C81" s="4"/>
      <c r="D81" s="4"/>
      <c r="E81" s="4"/>
      <c r="F81" s="12"/>
      <c r="G81" s="222"/>
      <c r="H81" s="223"/>
      <c r="I81" s="222">
        <f>114.77+85.3</f>
        <v>200.07</v>
      </c>
      <c r="J81" s="223"/>
      <c r="K81" s="35"/>
    </row>
    <row r="82" spans="1:11" x14ac:dyDescent="0.25">
      <c r="A82" s="11">
        <v>3295</v>
      </c>
      <c r="B82" s="4" t="s">
        <v>73</v>
      </c>
      <c r="C82" s="4"/>
      <c r="D82" s="4"/>
      <c r="E82" s="4"/>
      <c r="F82" s="12"/>
      <c r="G82" s="222"/>
      <c r="H82" s="223"/>
      <c r="I82" s="222">
        <v>2607.9299999999998</v>
      </c>
      <c r="J82" s="223"/>
      <c r="K82" s="35"/>
    </row>
    <row r="83" spans="1:11" s="79" customFormat="1" x14ac:dyDescent="0.25">
      <c r="A83" s="27">
        <v>42</v>
      </c>
      <c r="B83" s="28" t="s">
        <v>74</v>
      </c>
      <c r="C83" s="28"/>
      <c r="D83" s="28"/>
      <c r="E83" s="28"/>
      <c r="F83" s="31"/>
      <c r="G83" s="417">
        <v>1000</v>
      </c>
      <c r="H83" s="418"/>
      <c r="I83" s="417">
        <f t="shared" ref="I83" si="23">I84</f>
        <v>755.52</v>
      </c>
      <c r="J83" s="418"/>
      <c r="K83" s="63">
        <f>I83/G83*100</f>
        <v>75.551999999999992</v>
      </c>
    </row>
    <row r="84" spans="1:11" x14ac:dyDescent="0.25">
      <c r="A84" s="20">
        <v>4241</v>
      </c>
      <c r="B84" s="3" t="s">
        <v>98</v>
      </c>
      <c r="C84" s="3"/>
      <c r="D84" s="3"/>
      <c r="E84" s="3"/>
      <c r="F84" s="21"/>
      <c r="G84" s="431"/>
      <c r="H84" s="432"/>
      <c r="I84" s="431">
        <v>755.52</v>
      </c>
      <c r="J84" s="432"/>
      <c r="K84" s="35"/>
    </row>
    <row r="85" spans="1:11" x14ac:dyDescent="0.25">
      <c r="A85" s="401" t="s">
        <v>102</v>
      </c>
      <c r="B85" s="402"/>
      <c r="C85" s="402"/>
      <c r="D85" s="402"/>
      <c r="E85" s="402"/>
      <c r="F85" s="403"/>
      <c r="G85" s="393">
        <f t="shared" ref="G85" si="24">G86</f>
        <v>1000</v>
      </c>
      <c r="H85" s="394"/>
      <c r="I85" s="393">
        <f t="shared" ref="I85" si="25">I86</f>
        <v>0</v>
      </c>
      <c r="J85" s="394"/>
      <c r="K85" s="60">
        <f t="shared" si="21"/>
        <v>0</v>
      </c>
    </row>
    <row r="86" spans="1:11" x14ac:dyDescent="0.25">
      <c r="A86" s="27">
        <v>42</v>
      </c>
      <c r="B86" s="28" t="s">
        <v>74</v>
      </c>
      <c r="C86" s="28"/>
      <c r="D86" s="28"/>
      <c r="E86" s="28"/>
      <c r="F86" s="31"/>
      <c r="G86" s="417">
        <v>1000</v>
      </c>
      <c r="H86" s="418"/>
      <c r="I86" s="417">
        <f t="shared" ref="I86" si="26">I87</f>
        <v>0</v>
      </c>
      <c r="J86" s="418"/>
      <c r="K86" s="63">
        <f>I86/G86*100</f>
        <v>0</v>
      </c>
    </row>
    <row r="87" spans="1:11" x14ac:dyDescent="0.25">
      <c r="A87" s="20">
        <v>4241</v>
      </c>
      <c r="B87" s="3" t="s">
        <v>98</v>
      </c>
      <c r="C87" s="3"/>
      <c r="D87" s="3"/>
      <c r="E87" s="3"/>
      <c r="F87" s="21"/>
      <c r="G87" s="415"/>
      <c r="H87" s="416"/>
      <c r="I87" s="415"/>
      <c r="J87" s="416"/>
      <c r="K87" s="59"/>
    </row>
    <row r="88" spans="1:11" s="79" customFormat="1" x14ac:dyDescent="0.25">
      <c r="A88" s="401" t="s">
        <v>213</v>
      </c>
      <c r="B88" s="402"/>
      <c r="C88" s="402"/>
      <c r="D88" s="402"/>
      <c r="E88" s="402"/>
      <c r="F88" s="403"/>
      <c r="G88" s="393">
        <f t="shared" ref="G88" si="27">G89</f>
        <v>2000</v>
      </c>
      <c r="H88" s="394"/>
      <c r="I88" s="393">
        <f t="shared" ref="I88:I89" si="28">I89</f>
        <v>0</v>
      </c>
      <c r="J88" s="394"/>
      <c r="K88" s="145">
        <f t="shared" ref="K88" si="29">I88/G88*100</f>
        <v>0</v>
      </c>
    </row>
    <row r="89" spans="1:11" s="79" customFormat="1" x14ac:dyDescent="0.25">
      <c r="A89" s="27">
        <v>42</v>
      </c>
      <c r="B89" s="28" t="s">
        <v>74</v>
      </c>
      <c r="C89" s="28"/>
      <c r="D89" s="28"/>
      <c r="E89" s="28"/>
      <c r="F89" s="31"/>
      <c r="G89" s="417">
        <v>2000</v>
      </c>
      <c r="H89" s="418"/>
      <c r="I89" s="417">
        <f t="shared" si="28"/>
        <v>0</v>
      </c>
      <c r="J89" s="418"/>
      <c r="K89" s="91">
        <f>I89/G89*100</f>
        <v>0</v>
      </c>
    </row>
    <row r="90" spans="1:11" s="79" customFormat="1" x14ac:dyDescent="0.25">
      <c r="A90" s="11">
        <v>4223</v>
      </c>
      <c r="B90" s="4" t="s">
        <v>209</v>
      </c>
      <c r="C90" s="4"/>
      <c r="D90" s="4"/>
      <c r="E90" s="4"/>
      <c r="F90" s="12"/>
      <c r="G90" s="415"/>
      <c r="H90" s="416"/>
      <c r="I90" s="415"/>
      <c r="J90" s="416"/>
      <c r="K90" s="62"/>
    </row>
    <row r="91" spans="1:11" x14ac:dyDescent="0.25">
      <c r="A91" s="401" t="s">
        <v>101</v>
      </c>
      <c r="B91" s="402"/>
      <c r="C91" s="402"/>
      <c r="D91" s="402"/>
      <c r="E91" s="402"/>
      <c r="F91" s="403"/>
      <c r="G91" s="393">
        <f>SUM(G92+G99)</f>
        <v>48676.31</v>
      </c>
      <c r="H91" s="394"/>
      <c r="I91" s="393">
        <f>SUM(I92+I99)</f>
        <v>22766.240000000002</v>
      </c>
      <c r="J91" s="394"/>
      <c r="K91" s="145">
        <f t="shared" si="21"/>
        <v>46.770677563685503</v>
      </c>
    </row>
    <row r="92" spans="1:11" x14ac:dyDescent="0.25">
      <c r="A92" s="27">
        <v>32</v>
      </c>
      <c r="B92" s="28" t="s">
        <v>49</v>
      </c>
      <c r="C92" s="28"/>
      <c r="D92" s="28"/>
      <c r="E92" s="28"/>
      <c r="F92" s="31"/>
      <c r="G92" s="417">
        <v>27676.31</v>
      </c>
      <c r="H92" s="418"/>
      <c r="I92" s="417">
        <f t="shared" ref="I92" si="30">SUM(I93:J98)</f>
        <v>20497.77</v>
      </c>
      <c r="J92" s="418"/>
      <c r="K92" s="91">
        <f>I92/G92*100</f>
        <v>74.062510500857954</v>
      </c>
    </row>
    <row r="93" spans="1:11" x14ac:dyDescent="0.25">
      <c r="A93" s="10">
        <v>3211</v>
      </c>
      <c r="B93" s="30" t="s">
        <v>51</v>
      </c>
      <c r="C93" s="30"/>
      <c r="D93" s="30"/>
      <c r="E93" s="30"/>
      <c r="F93" s="29"/>
      <c r="G93" s="231"/>
      <c r="H93" s="232"/>
      <c r="I93" s="231">
        <f>211.98+261</f>
        <v>472.98</v>
      </c>
      <c r="J93" s="232"/>
      <c r="K93" s="59"/>
    </row>
    <row r="94" spans="1:11" s="79" customFormat="1" x14ac:dyDescent="0.25">
      <c r="A94" s="10">
        <v>3221</v>
      </c>
      <c r="B94" s="30" t="s">
        <v>55</v>
      </c>
      <c r="C94" s="30"/>
      <c r="D94" s="30"/>
      <c r="E94" s="30"/>
      <c r="F94" s="29"/>
      <c r="G94" s="231"/>
      <c r="H94" s="232"/>
      <c r="I94" s="231">
        <v>1198.5999999999999</v>
      </c>
      <c r="J94" s="232"/>
      <c r="K94" s="62"/>
    </row>
    <row r="95" spans="1:11" x14ac:dyDescent="0.25">
      <c r="A95" s="10">
        <v>3224</v>
      </c>
      <c r="B95" s="4" t="s">
        <v>88</v>
      </c>
      <c r="C95" s="30"/>
      <c r="D95" s="30"/>
      <c r="E95" s="30"/>
      <c r="F95" s="29"/>
      <c r="G95" s="231"/>
      <c r="H95" s="232"/>
      <c r="I95" s="231">
        <v>15578.94</v>
      </c>
      <c r="J95" s="232"/>
      <c r="K95" s="35"/>
    </row>
    <row r="96" spans="1:11" x14ac:dyDescent="0.25">
      <c r="A96" s="11">
        <v>3231</v>
      </c>
      <c r="B96" s="4" t="s">
        <v>61</v>
      </c>
      <c r="C96" s="4"/>
      <c r="D96" s="4"/>
      <c r="E96" s="4"/>
      <c r="F96" s="12"/>
      <c r="G96" s="231"/>
      <c r="H96" s="232"/>
      <c r="I96" s="231">
        <v>320</v>
      </c>
      <c r="J96" s="232"/>
      <c r="K96" s="35"/>
    </row>
    <row r="97" spans="1:11" s="79" customFormat="1" x14ac:dyDescent="0.25">
      <c r="A97" s="11">
        <v>3232</v>
      </c>
      <c r="B97" s="4" t="s">
        <v>62</v>
      </c>
      <c r="C97" s="4"/>
      <c r="D97" s="4"/>
      <c r="E97" s="4"/>
      <c r="F97" s="12"/>
      <c r="G97" s="222"/>
      <c r="H97" s="223"/>
      <c r="I97" s="222">
        <v>1350</v>
      </c>
      <c r="J97" s="223"/>
      <c r="K97" s="35"/>
    </row>
    <row r="98" spans="1:11" x14ac:dyDescent="0.25">
      <c r="A98" s="11">
        <v>3299</v>
      </c>
      <c r="B98" s="4" t="s">
        <v>68</v>
      </c>
      <c r="C98" s="4"/>
      <c r="D98" s="4"/>
      <c r="E98" s="4"/>
      <c r="F98" s="12"/>
      <c r="G98" s="222"/>
      <c r="H98" s="223"/>
      <c r="I98" s="222">
        <f>345.79+1231.46</f>
        <v>1577.25</v>
      </c>
      <c r="J98" s="223"/>
      <c r="K98" s="35"/>
    </row>
    <row r="99" spans="1:11" x14ac:dyDescent="0.25">
      <c r="A99" s="27">
        <v>42</v>
      </c>
      <c r="B99" s="28" t="s">
        <v>74</v>
      </c>
      <c r="C99" s="28"/>
      <c r="D99" s="28"/>
      <c r="E99" s="28"/>
      <c r="F99" s="31"/>
      <c r="G99" s="417">
        <v>21000</v>
      </c>
      <c r="H99" s="418"/>
      <c r="I99" s="417">
        <f>SUM(I100:J102)</f>
        <v>2268.4699999999998</v>
      </c>
      <c r="J99" s="418"/>
      <c r="K99" s="63">
        <f>I99/G99*100</f>
        <v>10.802238095238094</v>
      </c>
    </row>
    <row r="100" spans="1:11" x14ac:dyDescent="0.25">
      <c r="A100" s="11">
        <v>4221</v>
      </c>
      <c r="B100" s="4" t="s">
        <v>85</v>
      </c>
      <c r="C100" s="4"/>
      <c r="D100" s="4"/>
      <c r="E100" s="4"/>
      <c r="F100" s="12"/>
      <c r="G100" s="431"/>
      <c r="H100" s="432"/>
      <c r="I100" s="431">
        <v>2268.4699999999998</v>
      </c>
      <c r="J100" s="432"/>
      <c r="K100" s="35"/>
    </row>
    <row r="101" spans="1:11" s="79" customFormat="1" x14ac:dyDescent="0.25">
      <c r="A101" s="11">
        <v>4223</v>
      </c>
      <c r="B101" s="4" t="s">
        <v>209</v>
      </c>
      <c r="C101" s="4"/>
      <c r="D101" s="4"/>
      <c r="E101" s="4"/>
      <c r="F101" s="12"/>
      <c r="G101" s="431"/>
      <c r="H101" s="432"/>
      <c r="I101" s="431"/>
      <c r="J101" s="432"/>
      <c r="K101" s="35"/>
    </row>
    <row r="102" spans="1:11" x14ac:dyDescent="0.25">
      <c r="A102" s="11">
        <v>4227</v>
      </c>
      <c r="B102" s="3" t="s">
        <v>76</v>
      </c>
      <c r="C102" s="4"/>
      <c r="D102" s="4"/>
      <c r="E102" s="4"/>
      <c r="F102" s="12"/>
      <c r="G102" s="222"/>
      <c r="H102" s="223"/>
      <c r="I102" s="222"/>
      <c r="J102" s="223"/>
      <c r="K102" s="35"/>
    </row>
    <row r="103" spans="1:11" s="79" customFormat="1" x14ac:dyDescent="0.25">
      <c r="A103" s="401" t="s">
        <v>214</v>
      </c>
      <c r="B103" s="402"/>
      <c r="C103" s="402"/>
      <c r="D103" s="402"/>
      <c r="E103" s="402"/>
      <c r="F103" s="403"/>
      <c r="G103" s="427">
        <f t="shared" ref="G103" si="31">G105</f>
        <v>7033.68</v>
      </c>
      <c r="H103" s="428"/>
      <c r="I103" s="427">
        <f t="shared" ref="I103" si="32">I105</f>
        <v>7033.68</v>
      </c>
      <c r="J103" s="428"/>
      <c r="K103" s="430">
        <f t="shared" ref="K103:K104" si="33">I103/G103*100</f>
        <v>100</v>
      </c>
    </row>
    <row r="104" spans="1:11" x14ac:dyDescent="0.25">
      <c r="A104" s="385" t="s">
        <v>95</v>
      </c>
      <c r="B104" s="386"/>
      <c r="C104" s="386"/>
      <c r="D104" s="386"/>
      <c r="E104" s="386"/>
      <c r="F104" s="387"/>
      <c r="G104" s="393"/>
      <c r="H104" s="394"/>
      <c r="I104" s="393"/>
      <c r="J104" s="394"/>
      <c r="K104" s="429" t="e">
        <f t="shared" si="33"/>
        <v>#DIV/0!</v>
      </c>
    </row>
    <row r="105" spans="1:11" x14ac:dyDescent="0.25">
      <c r="A105" s="27">
        <v>32</v>
      </c>
      <c r="B105" s="28" t="s">
        <v>49</v>
      </c>
      <c r="C105" s="28"/>
      <c r="D105" s="28"/>
      <c r="E105" s="28"/>
      <c r="F105" s="31"/>
      <c r="G105" s="417">
        <v>7033.68</v>
      </c>
      <c r="H105" s="418"/>
      <c r="I105" s="417">
        <f>I106</f>
        <v>7033.68</v>
      </c>
      <c r="J105" s="418"/>
      <c r="K105" s="63">
        <f>I105/G105*100</f>
        <v>100</v>
      </c>
    </row>
    <row r="106" spans="1:11" x14ac:dyDescent="0.25">
      <c r="A106" s="11">
        <v>3221</v>
      </c>
      <c r="B106" s="4" t="s">
        <v>126</v>
      </c>
      <c r="C106" s="4"/>
      <c r="D106" s="4"/>
      <c r="E106" s="4"/>
      <c r="F106" s="12"/>
      <c r="G106" s="222"/>
      <c r="H106" s="223"/>
      <c r="I106" s="222">
        <v>7033.68</v>
      </c>
      <c r="J106" s="223"/>
      <c r="K106" s="35"/>
    </row>
    <row r="107" spans="1:11" s="79" customFormat="1" x14ac:dyDescent="0.25">
      <c r="A107" s="401" t="s">
        <v>127</v>
      </c>
      <c r="B107" s="402"/>
      <c r="C107" s="402"/>
      <c r="D107" s="402"/>
      <c r="E107" s="402"/>
      <c r="F107" s="403"/>
      <c r="G107" s="427">
        <f t="shared" ref="G107" si="34">G109</f>
        <v>730.02</v>
      </c>
      <c r="H107" s="428"/>
      <c r="I107" s="427">
        <f t="shared" ref="I107" si="35">I109</f>
        <v>730.02</v>
      </c>
      <c r="J107" s="428"/>
      <c r="K107" s="430">
        <f t="shared" ref="K107:K108" si="36">I107/G107*100</f>
        <v>100</v>
      </c>
    </row>
    <row r="108" spans="1:11" x14ac:dyDescent="0.25">
      <c r="A108" s="385" t="s">
        <v>95</v>
      </c>
      <c r="B108" s="386"/>
      <c r="C108" s="386"/>
      <c r="D108" s="386"/>
      <c r="E108" s="386"/>
      <c r="F108" s="387"/>
      <c r="G108" s="393"/>
      <c r="H108" s="394"/>
      <c r="I108" s="393"/>
      <c r="J108" s="394"/>
      <c r="K108" s="429" t="e">
        <f t="shared" si="36"/>
        <v>#DIV/0!</v>
      </c>
    </row>
    <row r="109" spans="1:11" x14ac:dyDescent="0.25">
      <c r="A109" s="27">
        <v>32</v>
      </c>
      <c r="B109" s="28" t="s">
        <v>49</v>
      </c>
      <c r="C109" s="28"/>
      <c r="D109" s="28"/>
      <c r="E109" s="28"/>
      <c r="F109" s="31"/>
      <c r="G109" s="417">
        <v>730.02</v>
      </c>
      <c r="H109" s="418"/>
      <c r="I109" s="417">
        <f t="shared" ref="I109" si="37">I110</f>
        <v>730.02</v>
      </c>
      <c r="J109" s="418"/>
      <c r="K109" s="63">
        <f>I109/G109*100</f>
        <v>100</v>
      </c>
    </row>
    <row r="110" spans="1:11" x14ac:dyDescent="0.25">
      <c r="A110" s="20">
        <v>3237</v>
      </c>
      <c r="B110" s="3" t="s">
        <v>128</v>
      </c>
      <c r="C110" s="3"/>
      <c r="D110" s="3"/>
      <c r="E110" s="3"/>
      <c r="F110" s="21"/>
      <c r="G110" s="415"/>
      <c r="H110" s="416"/>
      <c r="I110" s="415">
        <v>730.02</v>
      </c>
      <c r="J110" s="416"/>
      <c r="K110" s="59"/>
    </row>
    <row r="111" spans="1:11" x14ac:dyDescent="0.25">
      <c r="A111" s="401" t="s">
        <v>188</v>
      </c>
      <c r="B111" s="402"/>
      <c r="C111" s="402"/>
      <c r="D111" s="402"/>
      <c r="E111" s="402"/>
      <c r="F111" s="403"/>
      <c r="G111" s="427">
        <f>G113</f>
        <v>1343.74</v>
      </c>
      <c r="H111" s="428"/>
      <c r="I111" s="427">
        <f>I113</f>
        <v>0</v>
      </c>
      <c r="J111" s="428"/>
      <c r="K111" s="430">
        <f t="shared" ref="K111:K112" si="38">I111/G111*100</f>
        <v>0</v>
      </c>
    </row>
    <row r="112" spans="1:11" s="79" customFormat="1" x14ac:dyDescent="0.25">
      <c r="A112" s="385" t="s">
        <v>215</v>
      </c>
      <c r="B112" s="386"/>
      <c r="C112" s="386"/>
      <c r="D112" s="386"/>
      <c r="E112" s="386"/>
      <c r="F112" s="387"/>
      <c r="G112" s="393"/>
      <c r="H112" s="394"/>
      <c r="I112" s="393"/>
      <c r="J112" s="394"/>
      <c r="K112" s="429" t="e">
        <f t="shared" si="38"/>
        <v>#DIV/0!</v>
      </c>
    </row>
    <row r="113" spans="1:11" s="79" customFormat="1" x14ac:dyDescent="0.25">
      <c r="A113" s="27">
        <v>42</v>
      </c>
      <c r="B113" s="28" t="s">
        <v>74</v>
      </c>
      <c r="C113" s="28"/>
      <c r="D113" s="28"/>
      <c r="E113" s="28"/>
      <c r="F113" s="31"/>
      <c r="G113" s="417">
        <v>1343.74</v>
      </c>
      <c r="H113" s="418"/>
      <c r="I113" s="417">
        <f t="shared" ref="I113" si="39">I114</f>
        <v>0</v>
      </c>
      <c r="J113" s="418"/>
      <c r="K113" s="91">
        <f>I113/G113*100</f>
        <v>0</v>
      </c>
    </row>
    <row r="114" spans="1:11" s="79" customFormat="1" x14ac:dyDescent="0.25">
      <c r="A114" s="11">
        <v>4264</v>
      </c>
      <c r="B114" s="3" t="s">
        <v>211</v>
      </c>
      <c r="C114" s="4"/>
      <c r="D114" s="4"/>
      <c r="E114" s="4"/>
      <c r="F114" s="12"/>
      <c r="G114" s="222"/>
      <c r="H114" s="223"/>
      <c r="I114" s="222"/>
      <c r="J114" s="223"/>
      <c r="K114" s="35"/>
    </row>
    <row r="115" spans="1:11" s="79" customFormat="1" x14ac:dyDescent="0.25">
      <c r="A115" s="401" t="s">
        <v>129</v>
      </c>
      <c r="B115" s="402"/>
      <c r="C115" s="402"/>
      <c r="D115" s="402"/>
      <c r="E115" s="402"/>
      <c r="F115" s="403"/>
      <c r="G115" s="427">
        <f t="shared" ref="G115" si="40">G117</f>
        <v>1280</v>
      </c>
      <c r="H115" s="428"/>
      <c r="I115" s="427">
        <f t="shared" ref="I115" si="41">I117</f>
        <v>1280</v>
      </c>
      <c r="J115" s="428"/>
      <c r="K115" s="430">
        <f t="shared" ref="K115:K116" si="42">I115/G115*100</f>
        <v>100</v>
      </c>
    </row>
    <row r="116" spans="1:11" x14ac:dyDescent="0.25">
      <c r="A116" s="385" t="s">
        <v>130</v>
      </c>
      <c r="B116" s="386"/>
      <c r="C116" s="386"/>
      <c r="D116" s="386"/>
      <c r="E116" s="386"/>
      <c r="F116" s="387"/>
      <c r="G116" s="393"/>
      <c r="H116" s="394"/>
      <c r="I116" s="393"/>
      <c r="J116" s="394"/>
      <c r="K116" s="429" t="e">
        <f t="shared" si="42"/>
        <v>#DIV/0!</v>
      </c>
    </row>
    <row r="117" spans="1:11" x14ac:dyDescent="0.25">
      <c r="A117" s="27">
        <v>38</v>
      </c>
      <c r="B117" s="28" t="s">
        <v>124</v>
      </c>
      <c r="C117" s="28"/>
      <c r="D117" s="28"/>
      <c r="E117" s="28"/>
      <c r="F117" s="31"/>
      <c r="G117" s="417">
        <v>1280</v>
      </c>
      <c r="H117" s="418"/>
      <c r="I117" s="417">
        <f t="shared" ref="I117" si="43">I118</f>
        <v>1280</v>
      </c>
      <c r="J117" s="418"/>
      <c r="K117" s="63">
        <f>I117/G117*100</f>
        <v>100</v>
      </c>
    </row>
    <row r="118" spans="1:11" x14ac:dyDescent="0.25">
      <c r="A118" s="20">
        <v>3812</v>
      </c>
      <c r="B118" s="3" t="s">
        <v>157</v>
      </c>
      <c r="C118" s="3"/>
      <c r="D118" s="3"/>
      <c r="E118" s="3"/>
      <c r="F118" s="21"/>
      <c r="G118" s="415"/>
      <c r="H118" s="416"/>
      <c r="I118" s="415">
        <v>1280</v>
      </c>
      <c r="J118" s="416"/>
      <c r="K118" s="59"/>
    </row>
    <row r="119" spans="1:11" x14ac:dyDescent="0.25">
      <c r="A119" s="404" t="s">
        <v>103</v>
      </c>
      <c r="B119" s="405"/>
      <c r="C119" s="405"/>
      <c r="D119" s="405"/>
      <c r="E119" s="405"/>
      <c r="F119" s="406"/>
      <c r="G119" s="419">
        <f>G120</f>
        <v>57624.14</v>
      </c>
      <c r="H119" s="420"/>
      <c r="I119" s="419">
        <f t="shared" ref="I119" si="44">I120</f>
        <v>64655.96</v>
      </c>
      <c r="J119" s="420"/>
      <c r="K119" s="39">
        <f t="shared" ref="K119" si="45">I119/G119*100</f>
        <v>112.20290662906206</v>
      </c>
    </row>
    <row r="120" spans="1:11" x14ac:dyDescent="0.25">
      <c r="A120" s="421" t="s">
        <v>216</v>
      </c>
      <c r="B120" s="422"/>
      <c r="C120" s="422"/>
      <c r="D120" s="422"/>
      <c r="E120" s="422"/>
      <c r="F120" s="423"/>
      <c r="G120" s="410">
        <f>G124+G132</f>
        <v>57624.14</v>
      </c>
      <c r="H120" s="411"/>
      <c r="I120" s="410">
        <f>I124+I132</f>
        <v>64655.96</v>
      </c>
      <c r="J120" s="411"/>
      <c r="K120" s="429">
        <f>I120/G120*100</f>
        <v>112.20290662906206</v>
      </c>
    </row>
    <row r="121" spans="1:11" x14ac:dyDescent="0.25">
      <c r="A121" s="424" t="s">
        <v>217</v>
      </c>
      <c r="B121" s="425"/>
      <c r="C121" s="425"/>
      <c r="D121" s="425"/>
      <c r="E121" s="425"/>
      <c r="F121" s="426"/>
      <c r="G121" s="410"/>
      <c r="H121" s="411"/>
      <c r="I121" s="410"/>
      <c r="J121" s="411"/>
      <c r="K121" s="429"/>
    </row>
    <row r="122" spans="1:11" x14ac:dyDescent="0.25">
      <c r="A122" s="412" t="s">
        <v>218</v>
      </c>
      <c r="B122" s="413"/>
      <c r="C122" s="413"/>
      <c r="D122" s="413"/>
      <c r="E122" s="413"/>
      <c r="F122" s="414"/>
      <c r="G122" s="410"/>
      <c r="H122" s="411"/>
      <c r="I122" s="410"/>
      <c r="J122" s="411"/>
      <c r="K122" s="429"/>
    </row>
    <row r="123" spans="1:11" x14ac:dyDescent="0.25">
      <c r="A123" s="146" t="s">
        <v>113</v>
      </c>
      <c r="B123" s="43"/>
      <c r="C123" s="43"/>
      <c r="D123" s="43"/>
      <c r="E123" s="43"/>
      <c r="F123" s="44"/>
      <c r="G123" s="410"/>
      <c r="H123" s="411"/>
      <c r="I123" s="410"/>
      <c r="J123" s="411"/>
      <c r="K123" s="429"/>
    </row>
    <row r="124" spans="1:11" x14ac:dyDescent="0.25">
      <c r="A124" s="27">
        <v>31</v>
      </c>
      <c r="B124" s="28" t="s">
        <v>43</v>
      </c>
      <c r="C124" s="28"/>
      <c r="D124" s="28"/>
      <c r="E124" s="28"/>
      <c r="F124" s="31"/>
      <c r="G124" s="417">
        <v>55401.79</v>
      </c>
      <c r="H124" s="418"/>
      <c r="I124" s="417">
        <f>SUM(I125:J131)</f>
        <v>62234.51</v>
      </c>
      <c r="J124" s="418"/>
      <c r="K124" s="91">
        <f>I124/G124*100</f>
        <v>112.33303111686463</v>
      </c>
    </row>
    <row r="125" spans="1:11" ht="15" customHeight="1" x14ac:dyDescent="0.25">
      <c r="A125" s="10">
        <v>3111</v>
      </c>
      <c r="B125" s="30" t="s">
        <v>45</v>
      </c>
      <c r="C125" s="30"/>
      <c r="D125" s="30"/>
      <c r="E125" s="30"/>
      <c r="F125" s="29" t="s">
        <v>120</v>
      </c>
      <c r="G125" s="231"/>
      <c r="H125" s="232"/>
      <c r="I125" s="231">
        <f>15115.5+5865</f>
        <v>20980.5</v>
      </c>
      <c r="J125" s="232"/>
      <c r="K125" s="35"/>
    </row>
    <row r="126" spans="1:11" s="79" customFormat="1" ht="15" customHeight="1" x14ac:dyDescent="0.25">
      <c r="A126" s="10">
        <v>3111</v>
      </c>
      <c r="B126" s="30" t="s">
        <v>45</v>
      </c>
      <c r="C126" s="30"/>
      <c r="D126" s="30"/>
      <c r="E126" s="30"/>
      <c r="F126" s="29" t="s">
        <v>119</v>
      </c>
      <c r="G126" s="231"/>
      <c r="H126" s="232"/>
      <c r="I126" s="231">
        <v>17783.5</v>
      </c>
      <c r="J126" s="232"/>
      <c r="K126" s="59"/>
    </row>
    <row r="127" spans="1:11" x14ac:dyDescent="0.25">
      <c r="A127" s="10">
        <v>3111</v>
      </c>
      <c r="B127" s="30" t="s">
        <v>45</v>
      </c>
      <c r="C127" s="30"/>
      <c r="D127" s="30"/>
      <c r="E127" s="30"/>
      <c r="F127" s="29" t="s">
        <v>189</v>
      </c>
      <c r="G127" s="231"/>
      <c r="H127" s="232"/>
      <c r="I127" s="231">
        <v>11308.5</v>
      </c>
      <c r="J127" s="232"/>
      <c r="K127" s="35"/>
    </row>
    <row r="128" spans="1:11" x14ac:dyDescent="0.25">
      <c r="A128" s="11">
        <v>3121</v>
      </c>
      <c r="B128" s="4" t="s">
        <v>46</v>
      </c>
      <c r="C128" s="4"/>
      <c r="D128" s="4"/>
      <c r="E128" s="4"/>
      <c r="F128" s="12" t="s">
        <v>120</v>
      </c>
      <c r="G128" s="222"/>
      <c r="H128" s="223"/>
      <c r="I128" s="222">
        <v>3900</v>
      </c>
      <c r="J128" s="223"/>
      <c r="K128" s="35"/>
    </row>
    <row r="129" spans="1:11" x14ac:dyDescent="0.25">
      <c r="A129" s="11">
        <v>3132</v>
      </c>
      <c r="B129" s="4" t="s">
        <v>125</v>
      </c>
      <c r="C129" s="4"/>
      <c r="D129" s="4"/>
      <c r="E129" s="4"/>
      <c r="F129" s="12" t="s">
        <v>118</v>
      </c>
      <c r="G129" s="222"/>
      <c r="H129" s="223"/>
      <c r="I129" s="222">
        <v>2092.8000000000002</v>
      </c>
      <c r="J129" s="223"/>
      <c r="K129" s="35"/>
    </row>
    <row r="130" spans="1:11" x14ac:dyDescent="0.25">
      <c r="A130" s="11">
        <v>3132</v>
      </c>
      <c r="B130" s="4" t="s">
        <v>47</v>
      </c>
      <c r="C130" s="4"/>
      <c r="D130" s="4"/>
      <c r="E130" s="4"/>
      <c r="F130" s="12" t="s">
        <v>120</v>
      </c>
      <c r="G130" s="222"/>
      <c r="H130" s="223"/>
      <c r="I130" s="222">
        <f>3335.57+967.72</f>
        <v>4303.29</v>
      </c>
      <c r="J130" s="223"/>
      <c r="K130" s="35"/>
    </row>
    <row r="131" spans="1:11" x14ac:dyDescent="0.25">
      <c r="A131" s="11">
        <v>3132</v>
      </c>
      <c r="B131" s="4" t="s">
        <v>47</v>
      </c>
      <c r="C131" s="4"/>
      <c r="D131" s="4"/>
      <c r="E131" s="4"/>
      <c r="F131" s="12" t="s">
        <v>189</v>
      </c>
      <c r="G131" s="222"/>
      <c r="H131" s="223"/>
      <c r="I131" s="222">
        <v>1865.92</v>
      </c>
      <c r="J131" s="223"/>
      <c r="K131" s="35"/>
    </row>
    <row r="132" spans="1:11" x14ac:dyDescent="0.25">
      <c r="A132" s="27">
        <v>32</v>
      </c>
      <c r="B132" s="28" t="s">
        <v>49</v>
      </c>
      <c r="C132" s="28"/>
      <c r="D132" s="28"/>
      <c r="E132" s="28"/>
      <c r="F132" s="31"/>
      <c r="G132" s="417">
        <v>2222.35</v>
      </c>
      <c r="H132" s="418"/>
      <c r="I132" s="417">
        <f t="shared" ref="I132" si="46">I133</f>
        <v>2421.4499999999998</v>
      </c>
      <c r="J132" s="418"/>
      <c r="K132" s="63">
        <f>I132/G132*100</f>
        <v>108.95898485837063</v>
      </c>
    </row>
    <row r="133" spans="1:11" ht="15.75" thickBot="1" x14ac:dyDescent="0.3">
      <c r="A133" s="25">
        <v>3212</v>
      </c>
      <c r="B133" s="32" t="s">
        <v>104</v>
      </c>
      <c r="C133" s="26"/>
      <c r="D133" s="26"/>
      <c r="E133" s="26"/>
      <c r="F133" s="45" t="s">
        <v>120</v>
      </c>
      <c r="G133" s="338"/>
      <c r="H133" s="339"/>
      <c r="I133" s="338">
        <v>2421.4499999999998</v>
      </c>
      <c r="J133" s="339"/>
      <c r="K133" s="36"/>
    </row>
    <row r="134" spans="1:11" x14ac:dyDescent="0.25">
      <c r="F134" s="147"/>
    </row>
  </sheetData>
  <customSheetViews>
    <customSheetView guid="{005C429F-8448-44DF-83AD-8A930973E873}" topLeftCell="A22">
      <selection activeCell="G131" sqref="G131:H131"/>
      <rowBreaks count="1" manualBreakCount="1">
        <brk id="54" max="16383" man="1"/>
      </rowBreaks>
      <pageMargins left="0.7" right="0.7" top="0.75" bottom="0.75" header="0.3" footer="0.3"/>
      <pageSetup paperSize="9" scale="63" orientation="portrait" r:id="rId1"/>
    </customSheetView>
  </customSheetViews>
  <mergeCells count="264">
    <mergeCell ref="A7:K8"/>
    <mergeCell ref="A48:F48"/>
    <mergeCell ref="G48:H49"/>
    <mergeCell ref="I48:J49"/>
    <mergeCell ref="G68:H68"/>
    <mergeCell ref="I68:J68"/>
    <mergeCell ref="G70:H70"/>
    <mergeCell ref="G71:H71"/>
    <mergeCell ref="I71:J71"/>
    <mergeCell ref="G72:H72"/>
    <mergeCell ref="I72:J72"/>
    <mergeCell ref="G64:H64"/>
    <mergeCell ref="A63:F63"/>
    <mergeCell ref="I133:J133"/>
    <mergeCell ref="G133:H133"/>
    <mergeCell ref="I129:J129"/>
    <mergeCell ref="G129:H129"/>
    <mergeCell ref="K48:K49"/>
    <mergeCell ref="A49:F49"/>
    <mergeCell ref="G50:H50"/>
    <mergeCell ref="I50:J50"/>
    <mergeCell ref="A108:F108"/>
    <mergeCell ref="G131:H131"/>
    <mergeCell ref="I131:J131"/>
    <mergeCell ref="A111:F111"/>
    <mergeCell ref="G111:H112"/>
    <mergeCell ref="I111:J112"/>
    <mergeCell ref="G109:H109"/>
    <mergeCell ref="I109:J109"/>
    <mergeCell ref="G100:H100"/>
    <mergeCell ref="G107:H108"/>
    <mergeCell ref="G92:H92"/>
    <mergeCell ref="I92:J92"/>
    <mergeCell ref="G82:H82"/>
    <mergeCell ref="I82:J82"/>
    <mergeCell ref="G102:H102"/>
    <mergeCell ref="I102:J102"/>
    <mergeCell ref="I16:J16"/>
    <mergeCell ref="G17:H17"/>
    <mergeCell ref="I17:J17"/>
    <mergeCell ref="G18:H18"/>
    <mergeCell ref="I18:J18"/>
    <mergeCell ref="G15:H15"/>
    <mergeCell ref="G132:H132"/>
    <mergeCell ref="I132:J132"/>
    <mergeCell ref="G124:H124"/>
    <mergeCell ref="I124:J124"/>
    <mergeCell ref="I120:J123"/>
    <mergeCell ref="G106:H106"/>
    <mergeCell ref="I106:J106"/>
    <mergeCell ref="G67:H67"/>
    <mergeCell ref="I67:J67"/>
    <mergeCell ref="G88:H88"/>
    <mergeCell ref="I88:J88"/>
    <mergeCell ref="G89:H89"/>
    <mergeCell ref="I89:J89"/>
    <mergeCell ref="G90:H90"/>
    <mergeCell ref="I90:J90"/>
    <mergeCell ref="G94:H94"/>
    <mergeCell ref="I94:J94"/>
    <mergeCell ref="G97:H97"/>
    <mergeCell ref="A5:K5"/>
    <mergeCell ref="G125:H125"/>
    <mergeCell ref="G115:H116"/>
    <mergeCell ref="I125:J125"/>
    <mergeCell ref="G69:H69"/>
    <mergeCell ref="G79:H79"/>
    <mergeCell ref="I84:J84"/>
    <mergeCell ref="G96:H96"/>
    <mergeCell ref="G103:H104"/>
    <mergeCell ref="G63:H63"/>
    <mergeCell ref="G93:H93"/>
    <mergeCell ref="I93:J93"/>
    <mergeCell ref="G76:H76"/>
    <mergeCell ref="I76:J76"/>
    <mergeCell ref="G74:H74"/>
    <mergeCell ref="G77:H77"/>
    <mergeCell ref="I77:J77"/>
    <mergeCell ref="G83:H83"/>
    <mergeCell ref="G80:H80"/>
    <mergeCell ref="G81:H81"/>
    <mergeCell ref="G47:H47"/>
    <mergeCell ref="K22:K23"/>
    <mergeCell ref="K52:K53"/>
    <mergeCell ref="K103:K104"/>
    <mergeCell ref="K61:K62"/>
    <mergeCell ref="K107:K108"/>
    <mergeCell ref="I65:J65"/>
    <mergeCell ref="I74:J74"/>
    <mergeCell ref="I95:J95"/>
    <mergeCell ref="I73:J73"/>
    <mergeCell ref="I75:J75"/>
    <mergeCell ref="I78:J78"/>
    <mergeCell ref="I61:J62"/>
    <mergeCell ref="I103:J104"/>
    <mergeCell ref="I69:J69"/>
    <mergeCell ref="I107:J108"/>
    <mergeCell ref="I97:J97"/>
    <mergeCell ref="I30:J30"/>
    <mergeCell ref="I60:J60"/>
    <mergeCell ref="I66:J66"/>
    <mergeCell ref="I64:J64"/>
    <mergeCell ref="I83:J83"/>
    <mergeCell ref="I87:J87"/>
    <mergeCell ref="I91:J91"/>
    <mergeCell ref="I96:J96"/>
    <mergeCell ref="I41:J41"/>
    <mergeCell ref="I42:J42"/>
    <mergeCell ref="I51:J51"/>
    <mergeCell ref="I54:J54"/>
    <mergeCell ref="I46:J46"/>
    <mergeCell ref="I115:J116"/>
    <mergeCell ref="I105:J105"/>
    <mergeCell ref="I40:J40"/>
    <mergeCell ref="I98:J98"/>
    <mergeCell ref="I99:J99"/>
    <mergeCell ref="I100:J100"/>
    <mergeCell ref="I101:J101"/>
    <mergeCell ref="I63:J63"/>
    <mergeCell ref="I80:J80"/>
    <mergeCell ref="I81:J81"/>
    <mergeCell ref="I45:J45"/>
    <mergeCell ref="I47:J47"/>
    <mergeCell ref="I37:J37"/>
    <mergeCell ref="I38:J38"/>
    <mergeCell ref="I39:J39"/>
    <mergeCell ref="K120:K123"/>
    <mergeCell ref="G117:H117"/>
    <mergeCell ref="I117:J117"/>
    <mergeCell ref="I118:J118"/>
    <mergeCell ref="K115:K116"/>
    <mergeCell ref="G65:H65"/>
    <mergeCell ref="G73:H73"/>
    <mergeCell ref="G75:H75"/>
    <mergeCell ref="G78:H78"/>
    <mergeCell ref="G66:H66"/>
    <mergeCell ref="G86:H86"/>
    <mergeCell ref="G84:H84"/>
    <mergeCell ref="G99:H99"/>
    <mergeCell ref="G98:H98"/>
    <mergeCell ref="G101:H101"/>
    <mergeCell ref="K111:K112"/>
    <mergeCell ref="I79:J79"/>
    <mergeCell ref="G113:H113"/>
    <mergeCell ref="I113:J113"/>
    <mergeCell ref="I24:J24"/>
    <mergeCell ref="I25:J25"/>
    <mergeCell ref="I26:J26"/>
    <mergeCell ref="I27:J27"/>
    <mergeCell ref="I28:J28"/>
    <mergeCell ref="I29:J29"/>
    <mergeCell ref="I110:J110"/>
    <mergeCell ref="I70:J70"/>
    <mergeCell ref="I86:J86"/>
    <mergeCell ref="I85:J85"/>
    <mergeCell ref="I31:J31"/>
    <mergeCell ref="I32:J32"/>
    <mergeCell ref="I33:J33"/>
    <mergeCell ref="I34:J34"/>
    <mergeCell ref="I35:J35"/>
    <mergeCell ref="I36:J36"/>
    <mergeCell ref="I57:J57"/>
    <mergeCell ref="I59:J59"/>
    <mergeCell ref="I52:J53"/>
    <mergeCell ref="I55:J55"/>
    <mergeCell ref="I56:J56"/>
    <mergeCell ref="I58:J58"/>
    <mergeCell ref="I43:J43"/>
    <mergeCell ref="I44:J44"/>
    <mergeCell ref="G40:H40"/>
    <mergeCell ref="G41:H41"/>
    <mergeCell ref="G42:H42"/>
    <mergeCell ref="G56:H56"/>
    <mergeCell ref="G57:H57"/>
    <mergeCell ref="G59:H59"/>
    <mergeCell ref="G60:H60"/>
    <mergeCell ref="G52:H53"/>
    <mergeCell ref="G55:H55"/>
    <mergeCell ref="G51:H51"/>
    <mergeCell ref="G43:H43"/>
    <mergeCell ref="G44:H44"/>
    <mergeCell ref="G45:H45"/>
    <mergeCell ref="G46:H46"/>
    <mergeCell ref="G24:H24"/>
    <mergeCell ref="G25:H25"/>
    <mergeCell ref="G26:H26"/>
    <mergeCell ref="G27:H27"/>
    <mergeCell ref="G28:H28"/>
    <mergeCell ref="G39:H39"/>
    <mergeCell ref="G35:H35"/>
    <mergeCell ref="G36:H36"/>
    <mergeCell ref="G29:H29"/>
    <mergeCell ref="G30:H30"/>
    <mergeCell ref="G37:H37"/>
    <mergeCell ref="G38:H38"/>
    <mergeCell ref="G31:H31"/>
    <mergeCell ref="G32:H32"/>
    <mergeCell ref="G33:H33"/>
    <mergeCell ref="G34:H34"/>
    <mergeCell ref="G126:H126"/>
    <mergeCell ref="A85:F85"/>
    <mergeCell ref="A115:F115"/>
    <mergeCell ref="A116:F116"/>
    <mergeCell ref="A91:F91"/>
    <mergeCell ref="I128:J128"/>
    <mergeCell ref="G130:H130"/>
    <mergeCell ref="I130:J130"/>
    <mergeCell ref="I126:J126"/>
    <mergeCell ref="G105:H105"/>
    <mergeCell ref="G114:H114"/>
    <mergeCell ref="A119:F119"/>
    <mergeCell ref="A120:F120"/>
    <mergeCell ref="A104:F104"/>
    <mergeCell ref="G95:H95"/>
    <mergeCell ref="G91:H91"/>
    <mergeCell ref="A112:F112"/>
    <mergeCell ref="A121:F121"/>
    <mergeCell ref="I119:J119"/>
    <mergeCell ref="G120:H123"/>
    <mergeCell ref="I114:J114"/>
    <mergeCell ref="G128:H128"/>
    <mergeCell ref="G127:H127"/>
    <mergeCell ref="I127:J127"/>
    <mergeCell ref="A52:F52"/>
    <mergeCell ref="A53:F53"/>
    <mergeCell ref="A73:F73"/>
    <mergeCell ref="A60:F60"/>
    <mergeCell ref="A78:F78"/>
    <mergeCell ref="A61:F62"/>
    <mergeCell ref="G61:H62"/>
    <mergeCell ref="A122:F122"/>
    <mergeCell ref="G110:H110"/>
    <mergeCell ref="G85:H85"/>
    <mergeCell ref="G87:H87"/>
    <mergeCell ref="A103:F103"/>
    <mergeCell ref="G54:H54"/>
    <mergeCell ref="G58:H58"/>
    <mergeCell ref="G118:H118"/>
    <mergeCell ref="G119:H119"/>
    <mergeCell ref="A107:F107"/>
    <mergeCell ref="A88:F88"/>
    <mergeCell ref="A21:F21"/>
    <mergeCell ref="A20:F20"/>
    <mergeCell ref="A22:F22"/>
    <mergeCell ref="A23:F23"/>
    <mergeCell ref="I10:J11"/>
    <mergeCell ref="I12:J12"/>
    <mergeCell ref="A10:F11"/>
    <mergeCell ref="A12:F12"/>
    <mergeCell ref="G10:H11"/>
    <mergeCell ref="G12:H12"/>
    <mergeCell ref="G20:H20"/>
    <mergeCell ref="G21:H21"/>
    <mergeCell ref="G22:H23"/>
    <mergeCell ref="G14:H14"/>
    <mergeCell ref="I14:J14"/>
    <mergeCell ref="G19:H19"/>
    <mergeCell ref="I19:J19"/>
    <mergeCell ref="I20:J20"/>
    <mergeCell ref="I21:J21"/>
    <mergeCell ref="I22:J23"/>
    <mergeCell ref="B14:F14"/>
    <mergeCell ref="I15:J15"/>
    <mergeCell ref="G16:H16"/>
  </mergeCells>
  <pageMargins left="0.7" right="0.7" top="0.75" bottom="0.75" header="0.3" footer="0.3"/>
  <pageSetup paperSize="9" scale="49" orientation="portrait" r:id="rId2"/>
  <rowBreaks count="1" manualBreakCount="1">
    <brk id="59" max="12" man="1"/>
  </rowBreaks>
  <ignoredErrors>
    <ignoredError sqref="K60 K52:K53 K16:K18 K119:K123 K115:K116 K107:K108 K103:K104 K61:K64 K111:K113 K105 K109 K117 K48:K50 K73:K74 K124 K78:K79 K83 K85:K86 K88:K89 K91:K92 K99 K132" evalErro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zoomScaleNormal="100" workbookViewId="0"/>
  </sheetViews>
  <sheetFormatPr defaultRowHeight="15" x14ac:dyDescent="0.25"/>
  <cols>
    <col min="1" max="1" width="5.140625" customWidth="1"/>
    <col min="2" max="2" width="31.85546875" customWidth="1"/>
    <col min="3" max="13" width="11.7109375" customWidth="1"/>
  </cols>
  <sheetData>
    <row r="1" spans="1:14" x14ac:dyDescent="0.25">
      <c r="A1" s="80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4" x14ac:dyDescent="0.25">
      <c r="A2" s="79" t="s">
        <v>12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4" x14ac:dyDescent="0.25">
      <c r="A3" s="79" t="s">
        <v>13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</row>
    <row r="4" spans="1:14" x14ac:dyDescent="0.25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</row>
    <row r="5" spans="1:14" x14ac:dyDescent="0.25">
      <c r="A5" s="198" t="s">
        <v>161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</row>
    <row r="6" spans="1:14" x14ac:dyDescent="0.25">
      <c r="A6" s="198" t="s">
        <v>162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</row>
    <row r="7" spans="1:14" ht="15.75" thickBot="1" x14ac:dyDescent="0.3"/>
    <row r="8" spans="1:14" x14ac:dyDescent="0.25">
      <c r="A8" s="441"/>
      <c r="B8" s="442"/>
      <c r="C8" s="442"/>
      <c r="D8" s="442"/>
      <c r="E8" s="442"/>
      <c r="F8" s="442"/>
      <c r="G8" s="443"/>
      <c r="H8" s="437" t="s">
        <v>169</v>
      </c>
      <c r="I8" s="437"/>
      <c r="J8" s="437" t="s">
        <v>200</v>
      </c>
      <c r="K8" s="437"/>
      <c r="L8" s="437" t="s">
        <v>202</v>
      </c>
      <c r="M8" s="437"/>
    </row>
    <row r="9" spans="1:14" ht="15.75" thickBot="1" x14ac:dyDescent="0.3">
      <c r="A9" s="444"/>
      <c r="B9" s="445"/>
      <c r="C9" s="445"/>
      <c r="D9" s="445"/>
      <c r="E9" s="445"/>
      <c r="F9" s="445"/>
      <c r="G9" s="446"/>
      <c r="H9" s="438"/>
      <c r="I9" s="438"/>
      <c r="J9" s="438"/>
      <c r="K9" s="438"/>
      <c r="L9" s="438"/>
      <c r="M9" s="438"/>
    </row>
    <row r="10" spans="1:14" ht="15" customHeight="1" x14ac:dyDescent="0.25">
      <c r="A10" s="436" t="s">
        <v>170</v>
      </c>
      <c r="B10" s="451" t="s">
        <v>171</v>
      </c>
      <c r="C10" s="436" t="s">
        <v>172</v>
      </c>
      <c r="D10" s="436" t="s">
        <v>173</v>
      </c>
      <c r="E10" s="436" t="s">
        <v>174</v>
      </c>
      <c r="F10" s="436" t="s">
        <v>175</v>
      </c>
      <c r="G10" s="436" t="s">
        <v>176</v>
      </c>
      <c r="H10" s="436" t="s">
        <v>177</v>
      </c>
      <c r="I10" s="436" t="s">
        <v>178</v>
      </c>
      <c r="J10" s="436" t="s">
        <v>186</v>
      </c>
      <c r="K10" s="436" t="s">
        <v>187</v>
      </c>
      <c r="L10" s="436" t="s">
        <v>179</v>
      </c>
      <c r="M10" s="436" t="s">
        <v>180</v>
      </c>
    </row>
    <row r="11" spans="1:14" s="79" customFormat="1" x14ac:dyDescent="0.25">
      <c r="A11" s="220"/>
      <c r="B11" s="451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</row>
    <row r="12" spans="1:14" s="79" customFormat="1" x14ac:dyDescent="0.25">
      <c r="A12" s="220"/>
      <c r="B12" s="451"/>
      <c r="C12" s="220"/>
      <c r="D12" s="220"/>
      <c r="E12" s="220"/>
      <c r="F12" s="220"/>
      <c r="G12" s="220"/>
      <c r="H12" s="220"/>
      <c r="I12" s="220"/>
      <c r="J12" s="220"/>
      <c r="K12" s="220"/>
      <c r="L12" s="220"/>
      <c r="M12" s="220"/>
    </row>
    <row r="13" spans="1:14" s="79" customFormat="1" x14ac:dyDescent="0.25">
      <c r="A13" s="220"/>
      <c r="B13" s="436"/>
      <c r="C13" s="220"/>
      <c r="D13" s="220"/>
      <c r="E13" s="220"/>
      <c r="F13" s="220"/>
      <c r="G13" s="220"/>
      <c r="H13" s="220"/>
      <c r="I13" s="220"/>
      <c r="J13" s="220"/>
      <c r="K13" s="220"/>
      <c r="L13" s="220"/>
      <c r="M13" s="220"/>
    </row>
    <row r="14" spans="1:14" ht="15.75" thickBot="1" x14ac:dyDescent="0.3">
      <c r="A14" s="73">
        <v>1</v>
      </c>
      <c r="B14" s="73">
        <v>2</v>
      </c>
      <c r="C14" s="73">
        <v>3</v>
      </c>
      <c r="D14" s="73">
        <v>4</v>
      </c>
      <c r="E14" s="73">
        <v>5</v>
      </c>
      <c r="F14" s="73">
        <v>6</v>
      </c>
      <c r="G14" s="73">
        <v>7</v>
      </c>
      <c r="H14" s="73">
        <v>8</v>
      </c>
      <c r="I14" s="73">
        <v>9</v>
      </c>
      <c r="J14" s="73">
        <v>10</v>
      </c>
      <c r="K14" s="73">
        <v>11</v>
      </c>
      <c r="L14" s="73">
        <v>12</v>
      </c>
      <c r="M14" s="73">
        <v>13</v>
      </c>
      <c r="N14" s="81"/>
    </row>
    <row r="15" spans="1:14" ht="15" customHeight="1" x14ac:dyDescent="0.25">
      <c r="A15" s="449" t="s">
        <v>166</v>
      </c>
      <c r="B15" s="82"/>
      <c r="C15" s="447"/>
      <c r="D15" s="449"/>
      <c r="E15" s="449"/>
      <c r="F15" s="449"/>
      <c r="G15" s="439"/>
      <c r="H15" s="439"/>
      <c r="I15" s="439"/>
      <c r="J15" s="439"/>
      <c r="K15" s="439"/>
      <c r="L15" s="439"/>
      <c r="M15" s="439"/>
    </row>
    <row r="16" spans="1:14" ht="15" customHeight="1" thickBot="1" x14ac:dyDescent="0.3">
      <c r="A16" s="450"/>
      <c r="B16" s="83"/>
      <c r="C16" s="448"/>
      <c r="D16" s="450"/>
      <c r="E16" s="450"/>
      <c r="F16" s="450"/>
      <c r="G16" s="440"/>
      <c r="H16" s="440"/>
      <c r="I16" s="440"/>
      <c r="J16" s="440"/>
      <c r="K16" s="440"/>
      <c r="L16" s="440"/>
      <c r="M16" s="440"/>
    </row>
  </sheetData>
  <mergeCells count="31">
    <mergeCell ref="L15:L16"/>
    <mergeCell ref="M15:M16"/>
    <mergeCell ref="A6:M6"/>
    <mergeCell ref="A8:G9"/>
    <mergeCell ref="G15:G16"/>
    <mergeCell ref="H15:H16"/>
    <mergeCell ref="I15:I16"/>
    <mergeCell ref="J15:J16"/>
    <mergeCell ref="K15:K16"/>
    <mergeCell ref="C15:C16"/>
    <mergeCell ref="D15:D16"/>
    <mergeCell ref="A15:A16"/>
    <mergeCell ref="E15:E16"/>
    <mergeCell ref="F15:F16"/>
    <mergeCell ref="M10:M13"/>
    <mergeCell ref="B10:B13"/>
    <mergeCell ref="A5:M5"/>
    <mergeCell ref="A10:A13"/>
    <mergeCell ref="H8:I9"/>
    <mergeCell ref="J8:K9"/>
    <mergeCell ref="L8:M9"/>
    <mergeCell ref="C10:C13"/>
    <mergeCell ref="E10:E13"/>
    <mergeCell ref="D10:D13"/>
    <mergeCell ref="F10:F13"/>
    <mergeCell ref="G10:G13"/>
    <mergeCell ref="H10:H13"/>
    <mergeCell ref="I10:I13"/>
    <mergeCell ref="J10:J13"/>
    <mergeCell ref="K10:K13"/>
    <mergeCell ref="L10:L13"/>
  </mergeCells>
  <pageMargins left="0.7" right="0.7" top="0.75" bottom="0.75" header="0.3" footer="0.3"/>
  <pageSetup paperSize="9" scale="49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zoomScaleNormal="100" workbookViewId="0"/>
  </sheetViews>
  <sheetFormatPr defaultRowHeight="15" x14ac:dyDescent="0.25"/>
  <cols>
    <col min="8" max="8" width="3.42578125" customWidth="1"/>
  </cols>
  <sheetData>
    <row r="1" spans="1:13" x14ac:dyDescent="0.25">
      <c r="A1" s="1" t="s">
        <v>14</v>
      </c>
    </row>
    <row r="2" spans="1:13" x14ac:dyDescent="0.25">
      <c r="A2" t="s">
        <v>12</v>
      </c>
    </row>
    <row r="3" spans="1:13" x14ac:dyDescent="0.25">
      <c r="A3" t="s">
        <v>13</v>
      </c>
    </row>
    <row r="5" spans="1:13" x14ac:dyDescent="0.25">
      <c r="A5" s="198" t="s">
        <v>161</v>
      </c>
      <c r="B5" s="198"/>
      <c r="C5" s="198"/>
      <c r="D5" s="198"/>
      <c r="E5" s="198"/>
      <c r="F5" s="198"/>
      <c r="G5" s="198"/>
      <c r="H5" s="198"/>
      <c r="I5" s="61"/>
      <c r="J5" s="61"/>
      <c r="K5" s="61"/>
      <c r="L5" s="61"/>
      <c r="M5" s="61"/>
    </row>
    <row r="6" spans="1:13" ht="15" customHeight="1" x14ac:dyDescent="0.25">
      <c r="A6" s="199" t="s">
        <v>163</v>
      </c>
      <c r="B6" s="199"/>
      <c r="C6" s="199"/>
      <c r="D6" s="199"/>
      <c r="E6" s="199"/>
      <c r="F6" s="199"/>
      <c r="G6" s="199"/>
      <c r="H6" s="199"/>
      <c r="I6" s="78"/>
      <c r="J6" s="78"/>
      <c r="K6" s="78"/>
      <c r="L6" s="78"/>
      <c r="M6" s="78"/>
    </row>
    <row r="7" spans="1:13" x14ac:dyDescent="0.25">
      <c r="A7" s="199"/>
      <c r="B7" s="199"/>
      <c r="C7" s="199"/>
      <c r="D7" s="199"/>
      <c r="E7" s="199"/>
      <c r="F7" s="199"/>
      <c r="G7" s="199"/>
      <c r="H7" s="199"/>
      <c r="I7" s="78"/>
      <c r="J7" s="78"/>
      <c r="K7" s="78"/>
      <c r="L7" s="78"/>
      <c r="M7" s="78"/>
    </row>
    <row r="8" spans="1:13" ht="15.75" thickBot="1" x14ac:dyDescent="0.3"/>
    <row r="9" spans="1:13" ht="15" customHeight="1" x14ac:dyDescent="0.25">
      <c r="A9" s="345" t="s">
        <v>164</v>
      </c>
      <c r="B9" s="346"/>
      <c r="C9" s="346"/>
      <c r="D9" s="346"/>
      <c r="E9" s="346"/>
      <c r="F9" s="347"/>
      <c r="G9" s="209" t="s">
        <v>201</v>
      </c>
      <c r="H9" s="210"/>
    </row>
    <row r="10" spans="1:13" x14ac:dyDescent="0.25">
      <c r="A10" s="348"/>
      <c r="B10" s="349"/>
      <c r="C10" s="349"/>
      <c r="D10" s="349"/>
      <c r="E10" s="349"/>
      <c r="F10" s="350"/>
      <c r="G10" s="452"/>
      <c r="H10" s="453"/>
    </row>
    <row r="11" spans="1:13" ht="15.75" thickBot="1" x14ac:dyDescent="0.3">
      <c r="A11" s="301" t="s">
        <v>165</v>
      </c>
      <c r="B11" s="302"/>
      <c r="C11" s="302"/>
      <c r="D11" s="302"/>
      <c r="E11" s="302"/>
      <c r="F11" s="308"/>
      <c r="G11" s="454"/>
      <c r="H11" s="455"/>
    </row>
    <row r="12" spans="1:13" ht="15" customHeight="1" x14ac:dyDescent="0.25">
      <c r="A12" s="84" t="s">
        <v>166</v>
      </c>
      <c r="B12" s="87" t="s">
        <v>181</v>
      </c>
      <c r="C12" s="87"/>
      <c r="D12" s="87"/>
      <c r="E12" s="87"/>
      <c r="F12" s="88"/>
      <c r="G12" s="460">
        <v>0</v>
      </c>
      <c r="H12" s="461"/>
    </row>
    <row r="13" spans="1:13" ht="15" customHeight="1" x14ac:dyDescent="0.25">
      <c r="A13" s="85" t="s">
        <v>167</v>
      </c>
      <c r="B13" s="89" t="s">
        <v>182</v>
      </c>
      <c r="C13" s="74"/>
      <c r="D13" s="74"/>
      <c r="E13" s="74"/>
      <c r="F13" s="75"/>
      <c r="G13" s="456">
        <v>0</v>
      </c>
      <c r="H13" s="457"/>
    </row>
    <row r="14" spans="1:13" ht="15.75" customHeight="1" thickBot="1" x14ac:dyDescent="0.3">
      <c r="A14" s="86" t="s">
        <v>168</v>
      </c>
      <c r="B14" s="90" t="s">
        <v>183</v>
      </c>
      <c r="C14" s="76"/>
      <c r="D14" s="76"/>
      <c r="E14" s="76"/>
      <c r="F14" s="77"/>
      <c r="G14" s="458">
        <v>0</v>
      </c>
      <c r="H14" s="459"/>
    </row>
  </sheetData>
  <mergeCells count="8">
    <mergeCell ref="A5:H5"/>
    <mergeCell ref="G9:H11"/>
    <mergeCell ref="G13:H13"/>
    <mergeCell ref="G14:H14"/>
    <mergeCell ref="A6:H7"/>
    <mergeCell ref="A11:F11"/>
    <mergeCell ref="G12:H12"/>
    <mergeCell ref="A9:F10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2</vt:i4>
      </vt:variant>
    </vt:vector>
  </HeadingPairs>
  <TitlesOfParts>
    <vt:vector size="11" baseType="lpstr">
      <vt:lpstr>SAŽETAK</vt:lpstr>
      <vt:lpstr>Račun prihoda i rashoda</vt:lpstr>
      <vt:lpstr>Rashodi i prihodi prema izvoru</vt:lpstr>
      <vt:lpstr>Rashodi prema funkcijskoj k </vt:lpstr>
      <vt:lpstr>Račun financiranja</vt:lpstr>
      <vt:lpstr>Račun financiranja po izvorima</vt:lpstr>
      <vt:lpstr>Programska klasifikacija</vt:lpstr>
      <vt:lpstr>Posebni izvještaj-EU fondovi</vt:lpstr>
      <vt:lpstr>Stanje potraživanja, obveza</vt:lpstr>
      <vt:lpstr>'Programska klasifikacija'!Podrucje_ispisa</vt:lpstr>
      <vt:lpstr>'Račun prihoda i rashoda'!Podrucje_ispisa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Racunovodja</dc:creator>
  <cp:lastModifiedBy>Racunovodja</cp:lastModifiedBy>
  <cp:lastPrinted>2026-03-24T08:50:02Z</cp:lastPrinted>
  <dcterms:created xsi:type="dcterms:W3CDTF">2023-02-09T09:40:18Z</dcterms:created>
  <dcterms:modified xsi:type="dcterms:W3CDTF">2026-03-25T09:46:15Z</dcterms:modified>
</cp:coreProperties>
</file>