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ja\Desktop\Poslovanje\Fin. izvještaji, izvršenje, rebalans, trogodišnji planovi, plan nabave\Izvršenje plana\Polugodišnji\2026\"/>
    </mc:Choice>
  </mc:AlternateContent>
  <bookViews>
    <workbookView xWindow="0" yWindow="0" windowWidth="28800" windowHeight="12210" tabRatio="908" activeTab="6"/>
  </bookViews>
  <sheets>
    <sheet name="SAŽETAK" sheetId="1" r:id="rId1"/>
    <sheet name="Račun prihoda i rashoda" sheetId="3" r:id="rId2"/>
    <sheet name="Rashodi i prihodi prema izvoru" sheetId="4" r:id="rId3"/>
    <sheet name="Rashodi prema funkcijskoj k " sheetId="5" r:id="rId4"/>
    <sheet name="Račun financiranja" sheetId="11" r:id="rId5"/>
    <sheet name="Račun financiranja po izvorima" sheetId="12" r:id="rId6"/>
    <sheet name="Programska klasifikacija" sheetId="2" r:id="rId7"/>
  </sheets>
  <definedNames>
    <definedName name="_xlnm.Print_Area" localSheetId="6">'Programska klasifikacija'!$A$1:$K$121</definedName>
    <definedName name="_xlnm.Print_Area" localSheetId="1">'Račun prihoda i rashoda'!$A$1:$Q$96</definedName>
  </definedNames>
  <calcPr calcId="162913"/>
  <customWorkbookViews>
    <customWorkbookView name="Racunovodja - osobni prikaz" guid="{005C429F-8448-44DF-83AD-8A930973E873}" mergeInterval="0" personalView="1" maximized="1" xWindow="-8" yWindow="-8" windowWidth="1936" windowHeight="104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4" l="1"/>
  <c r="P88" i="3"/>
  <c r="N14" i="3" l="1"/>
  <c r="J14" i="3"/>
  <c r="I24" i="4"/>
  <c r="I44" i="4" l="1"/>
  <c r="I43" i="4" s="1"/>
  <c r="I18" i="2"/>
  <c r="I17" i="2"/>
  <c r="I16" i="2"/>
  <c r="I15" i="2"/>
  <c r="I114" i="2"/>
  <c r="I113" i="2"/>
  <c r="I118" i="2"/>
  <c r="I96" i="2"/>
  <c r="I93" i="2"/>
  <c r="K14" i="5"/>
  <c r="I14" i="5"/>
  <c r="L88" i="3" l="1"/>
  <c r="E37" i="1"/>
  <c r="G18" i="1"/>
  <c r="L33" i="3"/>
  <c r="G112" i="2" l="1"/>
  <c r="G75" i="2"/>
  <c r="G88" i="2"/>
  <c r="G60" i="2"/>
  <c r="G95" i="2"/>
  <c r="G18" i="2"/>
  <c r="G17" i="2"/>
  <c r="G15" i="2"/>
  <c r="I15" i="5"/>
  <c r="G34" i="4"/>
  <c r="G33" i="4" s="1"/>
  <c r="G41" i="4"/>
  <c r="L47" i="3"/>
  <c r="L54" i="3"/>
  <c r="I33" i="4"/>
  <c r="E33" i="4"/>
  <c r="K36" i="4"/>
  <c r="L36" i="4"/>
  <c r="J24" i="3"/>
  <c r="J22" i="3" s="1"/>
  <c r="L46" i="3" l="1"/>
  <c r="G22" i="2"/>
  <c r="G14" i="2"/>
  <c r="L13" i="3"/>
  <c r="K15" i="2" l="1"/>
  <c r="P25" i="3" l="1"/>
  <c r="L18" i="1"/>
  <c r="K18" i="1"/>
  <c r="I46" i="4" l="1"/>
  <c r="I39" i="4"/>
  <c r="I37" i="4"/>
  <c r="G13" i="4"/>
  <c r="I120" i="2"/>
  <c r="I48" i="4" l="1"/>
  <c r="I13" i="4"/>
  <c r="I32" i="12"/>
  <c r="G32" i="12"/>
  <c r="E32" i="12"/>
  <c r="I30" i="12"/>
  <c r="L30" i="12" s="1"/>
  <c r="G30" i="12"/>
  <c r="E30" i="12"/>
  <c r="I27" i="12"/>
  <c r="I35" i="12" s="1"/>
  <c r="G27" i="12"/>
  <c r="G35" i="12" s="1"/>
  <c r="E27" i="12"/>
  <c r="E35" i="12" s="1"/>
  <c r="G18" i="12"/>
  <c r="I18" i="12"/>
  <c r="E18" i="12"/>
  <c r="L14" i="12"/>
  <c r="L15" i="12"/>
  <c r="K14" i="12"/>
  <c r="K15" i="12"/>
  <c r="G13" i="12"/>
  <c r="I13" i="12"/>
  <c r="I21" i="12" s="1"/>
  <c r="E13" i="12"/>
  <c r="E21" i="12" s="1"/>
  <c r="L29" i="12"/>
  <c r="K29" i="12"/>
  <c r="L28" i="12"/>
  <c r="K28" i="12"/>
  <c r="L19" i="12"/>
  <c r="K19" i="12"/>
  <c r="L17" i="12"/>
  <c r="K17" i="12"/>
  <c r="I16" i="12"/>
  <c r="G16" i="12"/>
  <c r="E16" i="12"/>
  <c r="O12" i="11"/>
  <c r="O14" i="11"/>
  <c r="O15" i="11"/>
  <c r="O16" i="11"/>
  <c r="O18" i="11"/>
  <c r="O19" i="11"/>
  <c r="O13" i="11"/>
  <c r="N14" i="11"/>
  <c r="N15" i="11"/>
  <c r="N16" i="11"/>
  <c r="N18" i="11"/>
  <c r="N19" i="11"/>
  <c r="N13" i="11"/>
  <c r="N12" i="11"/>
  <c r="G21" i="12" l="1"/>
  <c r="L13" i="12"/>
  <c r="K30" i="12"/>
  <c r="K32" i="12"/>
  <c r="L32" i="12"/>
  <c r="K31" i="12"/>
  <c r="K33" i="12"/>
  <c r="L31" i="12"/>
  <c r="L18" i="12"/>
  <c r="L33" i="12"/>
  <c r="K18" i="12"/>
  <c r="L16" i="12"/>
  <c r="K16" i="12"/>
  <c r="K13" i="12"/>
  <c r="K27" i="12"/>
  <c r="L27" i="12"/>
  <c r="N41" i="3"/>
  <c r="N40" i="3" s="1"/>
  <c r="K35" i="12" l="1"/>
  <c r="L21" i="12"/>
  <c r="L35" i="12"/>
  <c r="K21" i="12"/>
  <c r="L34" i="1"/>
  <c r="G81" i="2" l="1"/>
  <c r="I85" i="2"/>
  <c r="I84" i="2" s="1"/>
  <c r="I88" i="2"/>
  <c r="I67" i="2"/>
  <c r="G46" i="4"/>
  <c r="L46" i="4" s="1"/>
  <c r="G43" i="4"/>
  <c r="G39" i="4"/>
  <c r="G37" i="4"/>
  <c r="L47" i="4"/>
  <c r="K47" i="4"/>
  <c r="E46" i="4"/>
  <c r="J90" i="3"/>
  <c r="N90" i="3"/>
  <c r="P92" i="3"/>
  <c r="G48" i="4" l="1"/>
  <c r="K85" i="2"/>
  <c r="G59" i="2"/>
  <c r="G84" i="2"/>
  <c r="K84" i="2" s="1"/>
  <c r="K67" i="2"/>
  <c r="K46" i="4"/>
  <c r="N35" i="3" l="1"/>
  <c r="J35" i="3"/>
  <c r="J33" i="3" s="1"/>
  <c r="N77" i="3"/>
  <c r="J77" i="3"/>
  <c r="J52" i="3"/>
  <c r="N52" i="3"/>
  <c r="E33" i="1"/>
  <c r="E24" i="1"/>
  <c r="E21" i="1"/>
  <c r="J94" i="3"/>
  <c r="J89" i="3" s="1"/>
  <c r="J86" i="3"/>
  <c r="J85" i="3" s="1"/>
  <c r="J67" i="3"/>
  <c r="J60" i="3"/>
  <c r="J55" i="3"/>
  <c r="J50" i="3"/>
  <c r="J48" i="3"/>
  <c r="J41" i="3"/>
  <c r="J40" i="3" s="1"/>
  <c r="J39" i="3" s="1"/>
  <c r="J30" i="3"/>
  <c r="J28" i="3"/>
  <c r="J16" i="3"/>
  <c r="E43" i="4"/>
  <c r="E39" i="4"/>
  <c r="E37" i="4"/>
  <c r="E25" i="4"/>
  <c r="E22" i="4"/>
  <c r="E18" i="4"/>
  <c r="E16" i="4"/>
  <c r="E48" i="4" l="1"/>
  <c r="E25" i="1"/>
  <c r="J88" i="3"/>
  <c r="E35" i="1"/>
  <c r="E13" i="4"/>
  <c r="E27" i="4" s="1"/>
  <c r="J26" i="3"/>
  <c r="J47" i="3"/>
  <c r="J54" i="3"/>
  <c r="K19" i="2"/>
  <c r="J46" i="3" l="1"/>
  <c r="J96" i="3" s="1"/>
  <c r="J13" i="3"/>
  <c r="J44" i="3" s="1"/>
  <c r="G33" i="1"/>
  <c r="I33" i="1"/>
  <c r="L38" i="4" l="1"/>
  <c r="K13" i="5" l="1"/>
  <c r="I13" i="5"/>
  <c r="K15" i="5"/>
  <c r="G15" i="5"/>
  <c r="M16" i="5"/>
  <c r="N16" i="5"/>
  <c r="G13" i="5" l="1"/>
  <c r="G12" i="5" s="1"/>
  <c r="I12" i="5"/>
  <c r="K12" i="5"/>
  <c r="N14" i="5"/>
  <c r="M14" i="5"/>
  <c r="K34" i="1" l="1"/>
  <c r="L36" i="1"/>
  <c r="K36" i="1"/>
  <c r="N55" i="3" l="1"/>
  <c r="I95" i="2" l="1"/>
  <c r="G74" i="2"/>
  <c r="I75" i="2"/>
  <c r="I60" i="2"/>
  <c r="I59" i="2" s="1"/>
  <c r="I70" i="2"/>
  <c r="I69" i="2" s="1"/>
  <c r="G69" i="2"/>
  <c r="G22" i="4"/>
  <c r="I22" i="4"/>
  <c r="N86" i="3"/>
  <c r="N24" i="3"/>
  <c r="P24" i="3" s="1"/>
  <c r="G21" i="1"/>
  <c r="N22" i="3" l="1"/>
  <c r="K16" i="2" l="1"/>
  <c r="I54" i="2"/>
  <c r="I50" i="2"/>
  <c r="G103" i="2"/>
  <c r="I105" i="2"/>
  <c r="G99" i="2"/>
  <c r="I101" i="2"/>
  <c r="I99" i="2" s="1"/>
  <c r="G87" i="2"/>
  <c r="G57" i="2" s="1"/>
  <c r="G56" i="2" s="1"/>
  <c r="I87" i="2"/>
  <c r="I82" i="2"/>
  <c r="I79" i="2"/>
  <c r="I74" i="2" s="1"/>
  <c r="K120" i="2" l="1"/>
  <c r="K75" i="2"/>
  <c r="K105" i="2"/>
  <c r="I103" i="2"/>
  <c r="K88" i="2"/>
  <c r="K95" i="2"/>
  <c r="K82" i="2"/>
  <c r="I81" i="2"/>
  <c r="I57" i="2" s="1"/>
  <c r="K79" i="2"/>
  <c r="K70" i="2"/>
  <c r="K60" i="2"/>
  <c r="I24" i="2"/>
  <c r="L33" i="4"/>
  <c r="G25" i="4"/>
  <c r="I25" i="4"/>
  <c r="G18" i="4"/>
  <c r="I18" i="4"/>
  <c r="G16" i="4"/>
  <c r="I16" i="4"/>
  <c r="K16" i="4" s="1"/>
  <c r="L14" i="4"/>
  <c r="K13" i="4"/>
  <c r="I56" i="2" l="1"/>
  <c r="K37" i="4"/>
  <c r="L43" i="4"/>
  <c r="L22" i="4"/>
  <c r="L18" i="4"/>
  <c r="L16" i="4"/>
  <c r="K43" i="4"/>
  <c r="L39" i="4"/>
  <c r="K22" i="4"/>
  <c r="L25" i="4"/>
  <c r="K18" i="4"/>
  <c r="G27" i="4"/>
  <c r="L13" i="4"/>
  <c r="I27" i="4"/>
  <c r="I48" i="2"/>
  <c r="K18" i="2" s="1"/>
  <c r="K50" i="2"/>
  <c r="G48" i="2"/>
  <c r="G21" i="2" s="1"/>
  <c r="K54" i="2"/>
  <c r="K39" i="4"/>
  <c r="L37" i="4"/>
  <c r="K33" i="4"/>
  <c r="K25" i="4"/>
  <c r="P87" i="3"/>
  <c r="M15" i="5" l="1"/>
  <c r="N15" i="5"/>
  <c r="M12" i="5" l="1"/>
  <c r="N12" i="5"/>
  <c r="M13" i="5"/>
  <c r="N13" i="5"/>
  <c r="L19" i="1" l="1"/>
  <c r="L20" i="1"/>
  <c r="L31" i="1"/>
  <c r="L32" i="1"/>
  <c r="L33" i="1"/>
  <c r="K19" i="1"/>
  <c r="K31" i="1"/>
  <c r="K32" i="1"/>
  <c r="K33" i="1"/>
  <c r="I21" i="1" l="1"/>
  <c r="G24" i="1" l="1"/>
  <c r="L23" i="1" l="1"/>
  <c r="I24" i="1"/>
  <c r="K104" i="2"/>
  <c r="K101" i="2"/>
  <c r="I25" i="1" l="1"/>
  <c r="I37" i="1" s="1"/>
  <c r="I35" i="1"/>
  <c r="G25" i="1"/>
  <c r="L21" i="1"/>
  <c r="G108" i="2"/>
  <c r="G107" i="2" s="1"/>
  <c r="G20" i="2" s="1"/>
  <c r="I112" i="2"/>
  <c r="L24" i="1"/>
  <c r="L22" i="1"/>
  <c r="K22" i="1"/>
  <c r="K103" i="2"/>
  <c r="P56" i="3"/>
  <c r="K23" i="1"/>
  <c r="K20" i="1"/>
  <c r="K35" i="1" l="1"/>
  <c r="L35" i="1"/>
  <c r="L37" i="1"/>
  <c r="K37" i="1"/>
  <c r="K112" i="2"/>
  <c r="I108" i="2"/>
  <c r="I107" i="2" s="1"/>
  <c r="K21" i="1"/>
  <c r="K24" i="1"/>
  <c r="K15" i="4" l="1"/>
  <c r="K59" i="2" l="1"/>
  <c r="K25" i="1" l="1"/>
  <c r="N16" i="3" l="1"/>
  <c r="K14" i="4" l="1"/>
  <c r="K100" i="2" l="1"/>
  <c r="K49" i="2"/>
  <c r="P55" i="3"/>
  <c r="N85" i="3" l="1"/>
  <c r="P86" i="3"/>
  <c r="Q85" i="3" l="1"/>
  <c r="P85" i="3"/>
  <c r="P16" i="3"/>
  <c r="K99" i="2" l="1"/>
  <c r="P32" i="3" l="1"/>
  <c r="P29" i="3"/>
  <c r="P37" i="3"/>
  <c r="P91" i="3"/>
  <c r="P93" i="3"/>
  <c r="P95" i="3"/>
  <c r="P78" i="3"/>
  <c r="P81" i="3"/>
  <c r="P82" i="3"/>
  <c r="P83" i="3"/>
  <c r="P84" i="3"/>
  <c r="P80" i="3"/>
  <c r="P49" i="3"/>
  <c r="P51" i="3"/>
  <c r="P53" i="3"/>
  <c r="P57" i="3"/>
  <c r="P58" i="3"/>
  <c r="P59" i="3"/>
  <c r="P61" i="3"/>
  <c r="P62" i="3"/>
  <c r="P63" i="3"/>
  <c r="P64" i="3"/>
  <c r="P65" i="3"/>
  <c r="P66" i="3"/>
  <c r="P68" i="3"/>
  <c r="P69" i="3"/>
  <c r="P70" i="3"/>
  <c r="P71" i="3"/>
  <c r="P72" i="3"/>
  <c r="P73" i="3"/>
  <c r="P74" i="3"/>
  <c r="P75" i="3"/>
  <c r="P76" i="3"/>
  <c r="P18" i="3"/>
  <c r="P20" i="3"/>
  <c r="L25" i="1" l="1"/>
  <c r="K108" i="2"/>
  <c r="K87" i="2"/>
  <c r="K81" i="2"/>
  <c r="K74" i="2"/>
  <c r="K69" i="2"/>
  <c r="K48" i="2"/>
  <c r="K57" i="2" l="1"/>
  <c r="K107" i="2"/>
  <c r="K56" i="2"/>
  <c r="K26" i="4"/>
  <c r="I22" i="2" l="1"/>
  <c r="I21" i="2" s="1"/>
  <c r="K24" i="2"/>
  <c r="K48" i="4"/>
  <c r="K38" i="4"/>
  <c r="K40" i="4"/>
  <c r="L40" i="4"/>
  <c r="K41" i="4"/>
  <c r="L41" i="4"/>
  <c r="K42" i="4"/>
  <c r="L42" i="4"/>
  <c r="K44" i="4"/>
  <c r="L44" i="4"/>
  <c r="K45" i="4"/>
  <c r="L45" i="4"/>
  <c r="L35" i="4"/>
  <c r="K35" i="4"/>
  <c r="L34" i="4"/>
  <c r="K34" i="4"/>
  <c r="K17" i="4"/>
  <c r="L17" i="4"/>
  <c r="K19" i="4"/>
  <c r="L19" i="4"/>
  <c r="K20" i="4"/>
  <c r="L20" i="4"/>
  <c r="K21" i="4"/>
  <c r="L21" i="4"/>
  <c r="K23" i="4"/>
  <c r="L23" i="4"/>
  <c r="K24" i="4"/>
  <c r="L24" i="4"/>
  <c r="L26" i="4"/>
  <c r="L15" i="4"/>
  <c r="I20" i="2" l="1"/>
  <c r="K22" i="2"/>
  <c r="K27" i="4"/>
  <c r="L27" i="4"/>
  <c r="L48" i="4"/>
  <c r="K17" i="2" l="1"/>
  <c r="I14" i="2"/>
  <c r="K14" i="2" s="1"/>
  <c r="K20" i="2"/>
  <c r="K21" i="2"/>
  <c r="N94" i="3"/>
  <c r="N89" i="3" s="1"/>
  <c r="N88" i="3" s="1"/>
  <c r="N48" i="3"/>
  <c r="N50" i="3"/>
  <c r="P52" i="3"/>
  <c r="N60" i="3"/>
  <c r="N67" i="3"/>
  <c r="N47" i="3" l="1"/>
  <c r="P90" i="3"/>
  <c r="P77" i="3"/>
  <c r="P60" i="3"/>
  <c r="P67" i="3"/>
  <c r="P94" i="3"/>
  <c r="P50" i="3"/>
  <c r="P48" i="3"/>
  <c r="N54" i="3"/>
  <c r="L41" i="3"/>
  <c r="L40" i="3" s="1"/>
  <c r="L39" i="3" s="1"/>
  <c r="N30" i="3"/>
  <c r="N28" i="3"/>
  <c r="N46" i="3" l="1"/>
  <c r="L96" i="3"/>
  <c r="P47" i="3"/>
  <c r="Q47" i="3"/>
  <c r="Q54" i="3"/>
  <c r="P54" i="3"/>
  <c r="Q88" i="3"/>
  <c r="N26" i="3"/>
  <c r="P28" i="3"/>
  <c r="Q30" i="3"/>
  <c r="P30" i="3"/>
  <c r="N33" i="3"/>
  <c r="P33" i="3" s="1"/>
  <c r="P35" i="3"/>
  <c r="P89" i="3"/>
  <c r="Q89" i="3"/>
  <c r="P26" i="3" l="1"/>
  <c r="Q26" i="3"/>
  <c r="L44" i="3"/>
  <c r="N96" i="3"/>
  <c r="N13" i="3"/>
  <c r="Q14" i="3"/>
  <c r="P14" i="3"/>
  <c r="Q33" i="3"/>
  <c r="Q22" i="3"/>
  <c r="P22" i="3"/>
  <c r="Q46" i="3"/>
  <c r="P46" i="3"/>
  <c r="Q96" i="3" l="1"/>
  <c r="P96" i="3"/>
  <c r="Q13" i="3"/>
  <c r="P13" i="3"/>
  <c r="P42" i="3"/>
  <c r="Q42" i="3"/>
  <c r="Q41" i="3"/>
  <c r="P43" i="3"/>
  <c r="Q43" i="3"/>
  <c r="N39" i="3" l="1"/>
  <c r="Q40" i="3"/>
  <c r="P40" i="3"/>
  <c r="P41" i="3"/>
  <c r="N44" i="3" l="1"/>
  <c r="Q39" i="3"/>
  <c r="P39" i="3"/>
  <c r="P44" i="3" l="1"/>
  <c r="Q44" i="3"/>
</calcChain>
</file>

<file path=xl/sharedStrings.xml><?xml version="1.0" encoding="utf-8"?>
<sst xmlns="http://schemas.openxmlformats.org/spreadsheetml/2006/main" count="403" uniqueCount="196">
  <si>
    <t>I. OPĆI DIO</t>
  </si>
  <si>
    <t>PRIHODI I RASHODI</t>
  </si>
  <si>
    <t>6 Prihodi poslovanja</t>
  </si>
  <si>
    <t>7 Prihodi od prodaje nefinancijske imovine</t>
  </si>
  <si>
    <t>PRIHODI UKUPNO</t>
  </si>
  <si>
    <t>3 Rashodi poslovanja</t>
  </si>
  <si>
    <t>4 Rashodi za nabavu nefinancijske imovine</t>
  </si>
  <si>
    <t>RASHODI UKUPNO</t>
  </si>
  <si>
    <t>Razlika – višak/ manjak</t>
  </si>
  <si>
    <t>5 Izdaci za financijsku imovinu i otplate zajmova</t>
  </si>
  <si>
    <t>8 Primici od financijske imovine i zaduživanja</t>
  </si>
  <si>
    <t>9 Preneseni višak prethodnih godina</t>
  </si>
  <si>
    <t>Antuna Gustava Matoša 40, 23000 Zadar</t>
  </si>
  <si>
    <t>OIB: 91757782000 // RKP: 19773</t>
  </si>
  <si>
    <t>Hotelijersko – turistička i ugostiteljska škola Zadar</t>
  </si>
  <si>
    <t>Glava: 030-05 SREDNJOŠKOLSKO OBRAZOVANJE</t>
  </si>
  <si>
    <t>Aktivnost: A2204-01 Djelatnost srednjih škola</t>
  </si>
  <si>
    <t>Izvor financiranje: 451 F.P. i dodatni udio u porezu na dohodak</t>
  </si>
  <si>
    <t>Brojčana oznaka i naziv računa prihoda i rashoda</t>
  </si>
  <si>
    <t>Pomoći iz inozemstva i od subjekata unutar općeg proračuna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</si>
  <si>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</si>
  <si>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</si>
  <si>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</si>
  <si>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upravnih i administrativnih pristojbi, pristojbi po posebnim propisima i naknada</t>
  </si>
  <si>
    <t>Prihodi po posebnim propisima</t>
  </si>
  <si>
    <t>Ostali nespomenuti prihodi</t>
  </si>
  <si>
    <t>Prihodi od prodaje proizvoda i robe te pruženih usluga</t>
  </si>
  <si>
    <t>Prihodi od pruženih usluga</t>
  </si>
  <si>
    <t>Tekuće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</si>
  <si>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</si>
  <si>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</si>
  <si>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</si>
  <si>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VLASTITI IZVORI</t>
  </si>
  <si>
    <t>Prihodi od prodaje proizvoda i robe te pruženih usluga i prihodi od donacija</t>
  </si>
  <si>
    <t>Donacije od pravnih i fizičkih osoba izvan općeg proračuna</t>
  </si>
  <si>
    <t>Rezultat poslovanja</t>
  </si>
  <si>
    <t>Višak prihoda</t>
  </si>
  <si>
    <t>Višak/manjak prihoda</t>
  </si>
  <si>
    <t>Indeks</t>
  </si>
  <si>
    <t>PRIHODI POSLOVANJA</t>
  </si>
  <si>
    <t>RASHODI POSLOVANJA</t>
  </si>
  <si>
    <t>SVEUKUPNO RASHODI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</si>
  <si>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</si>
  <si>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</si>
  <si>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</si>
  <si>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</si>
  <si>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</si>
  <si>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</si>
  <si>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</si>
  <si>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</si>
  <si>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</si>
  <si>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</si>
  <si>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</si>
  <si>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</si>
  <si>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</si>
  <si>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</si>
  <si>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</si>
  <si>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</si>
  <si>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</si>
  <si>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</si>
  <si>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</si>
  <si>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</si>
  <si>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</si>
  <si>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</si>
  <si>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</si>
  <si>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</si>
  <si>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</si>
  <si>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</si>
  <si>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</si>
  <si>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</si>
  <si>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</si>
  <si>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</t>
  </si>
  <si>
    <t>Pristojbe i naknade</t>
  </si>
  <si>
    <t>Rashodi za nabavu proizvedene dugotrajne imovine</t>
  </si>
  <si>
    <t>Postrojenja i oprema</t>
  </si>
  <si>
    <t>Uređaji, strojevi i oprema za ostale namjene</t>
  </si>
  <si>
    <t>Knjige, umjetnička djela i ostale izložbene vrijednosti</t>
  </si>
  <si>
    <t>Knjige</t>
  </si>
  <si>
    <t>RASHODI ZA NABAVU NEFINANCIJSKE IMOVINE</t>
  </si>
  <si>
    <t>Ostale naknade troškova zaposlenima</t>
  </si>
  <si>
    <t>Materijal i sirovine</t>
  </si>
  <si>
    <t>Komunalne usluge</t>
  </si>
  <si>
    <t>Usluge promidžbe i informiranja</t>
  </si>
  <si>
    <t>Članarine i norme</t>
  </si>
  <si>
    <t>Uredska oprema i namještaj</t>
  </si>
  <si>
    <t>Naknade za prijevoz na posao i s posla</t>
  </si>
  <si>
    <t>Materijali  i sirovine</t>
  </si>
  <si>
    <t>Materijali i dijelovi za tekuće i investicijsko održavanje</t>
  </si>
  <si>
    <t>Doprinosi za OZO</t>
  </si>
  <si>
    <t>Aktivnost: A2204-07 Administracija i upravljanje</t>
  </si>
  <si>
    <t>Novčana nak. posl. zbog nezapošljavanje osobe s inv.</t>
  </si>
  <si>
    <t>Program: 2204 SREDNJE ŠKOLSTVO – STANDARD</t>
  </si>
  <si>
    <t>Program: 2205 SREDNJE ŠKOLSTVO – IZNAD STANDARD</t>
  </si>
  <si>
    <t>Izvor financiranje: 110 Opći prihodi i primici</t>
  </si>
  <si>
    <t>Aktivnost: A2205-12 Podizanje kvalitete i standarda u školstvu</t>
  </si>
  <si>
    <t>Naknade predst. i izvršnim tijelima povjerenstav i sl.</t>
  </si>
  <si>
    <t>Knjge</t>
  </si>
  <si>
    <t>Izvor financiranje: 41 Prihodi za posebne namjene</t>
  </si>
  <si>
    <t>Izvor financiranje: 31 Vlastiti prihodi - korisnici</t>
  </si>
  <si>
    <t>Izvor financiranje: 42035 Višak prihoda poslovanja</t>
  </si>
  <si>
    <t>Program: 4306 NACIONALNI EU PROJEKTI</t>
  </si>
  <si>
    <t>Naknade za prijevoz</t>
  </si>
  <si>
    <t xml:space="preserve">Prihodi za posebne namjene </t>
  </si>
  <si>
    <t>UKUPNO</t>
  </si>
  <si>
    <t>Opći prihodi i primici</t>
  </si>
  <si>
    <t>Višak/manjak prihoda - ZŽ</t>
  </si>
  <si>
    <t>Vlastiti prihodi - korisnici</t>
  </si>
  <si>
    <t>Višak/manjak prihoda korisnici</t>
  </si>
  <si>
    <t>F.P. i dod. udio u por. na dohodak</t>
  </si>
  <si>
    <t>Državni proračun</t>
  </si>
  <si>
    <t>Pomoći iz inozemstva</t>
  </si>
  <si>
    <t>Tekuće donacije - korisnici</t>
  </si>
  <si>
    <t>PRIHODI PO IZVORIMA FINANCIRANJA</t>
  </si>
  <si>
    <t>šifra:</t>
  </si>
  <si>
    <t>Izvor financiranja:</t>
  </si>
  <si>
    <t>IF 11</t>
  </si>
  <si>
    <t>Ostali rashodi</t>
  </si>
  <si>
    <t>Dopirnosi na plaće</t>
  </si>
  <si>
    <t>Aktivnost: A2205-34 Projekt e-škole</t>
  </si>
  <si>
    <t>Intelektualne usluge</t>
  </si>
  <si>
    <t>Aktivnost: A2205-37 Zalihe menstrualnih higijenskih potrepština</t>
  </si>
  <si>
    <t>Na temelju Zakona o proračunu ("Narodne novine" broj 144/21) i Pravilnika o polugodišnjem i godišnjem izvještaju o izvršenju proračuna i financijskog plana ("Narodne novine" broj 85/23) HOTELIJERSKO – TURISTIČKA I UGOSTITELJSKA ŠKOLA ZADAR podnosi školskom odboru:</t>
  </si>
  <si>
    <t>A. SAŽETAK RAČUNA PRIHODA I RASHODA</t>
  </si>
  <si>
    <t>B. SAŽETAK RAČUNA FINANCIRANJA</t>
  </si>
  <si>
    <t>UKUPNO PRIHODI + VIŠAK KORIŠTEN ZA POKRIĆE RASHODA</t>
  </si>
  <si>
    <t>Brojčana oznaka i naziv</t>
  </si>
  <si>
    <t>09</t>
  </si>
  <si>
    <t>Obrazovanje</t>
  </si>
  <si>
    <t>Srednjoškolsko obrazovanje</t>
  </si>
  <si>
    <t>092</t>
  </si>
  <si>
    <t>0922</t>
  </si>
  <si>
    <t>Više srednjoškolsko obrazovanje</t>
  </si>
  <si>
    <t>SAŽETAK RAČUNA PRIHODA I RASHODA I RAČUNA FINANCIRANJA</t>
  </si>
  <si>
    <t xml:space="preserve">I. OPĆI DIO </t>
  </si>
  <si>
    <t>RAČUN PRIHODA I RASHODA</t>
  </si>
  <si>
    <t>BROJČANA OZNAKA I NAZIV</t>
  </si>
  <si>
    <t>IZVJEŠTAJ O PRIHODIMA I RASHODIMA PREMA IZVORIMA FINANCIRANJA</t>
  </si>
  <si>
    <t>IZVJEŠTAJ O RASHODIMA PREMA FUNKCIJSKOJ KLASIFIKACIJI</t>
  </si>
  <si>
    <t>II. POSEBNI DIO</t>
  </si>
  <si>
    <t>Tekuće donacije u naravi</t>
  </si>
  <si>
    <t>HOTELIJERSKO – TURISTIČKA I UGOSTITELJSKA ŠKOLA ZADAR</t>
  </si>
  <si>
    <t>Vlatiti prihodi</t>
  </si>
  <si>
    <t>Pomoći</t>
  </si>
  <si>
    <t>Donacije</t>
  </si>
  <si>
    <t>Brojčana oznaka i naziv funkcijske klasifikacije</t>
  </si>
  <si>
    <t>RASHODI PO IZVORIMA FINANCIRANJA</t>
  </si>
  <si>
    <t>Materijal za hig. potrebe u njegu</t>
  </si>
  <si>
    <t>Izvori financiranja ukupno</t>
  </si>
  <si>
    <t>Vlastiti prihodi</t>
  </si>
  <si>
    <t>Prihodi za posebne namjene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</si>
  <si>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</si>
  <si>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</si>
  <si>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</si>
  <si>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</si>
  <si>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</si>
  <si>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UKUPNO PRIHODI</t>
  </si>
  <si>
    <t>096</t>
  </si>
  <si>
    <t>0960</t>
  </si>
  <si>
    <t>Dodatne usluge u obrazovanju</t>
  </si>
  <si>
    <t>Izvršenje 2025.</t>
  </si>
  <si>
    <t>Ostvarenje/ izvršenje 2025.</t>
  </si>
  <si>
    <t>Oprema za održavanje i zaštitu</t>
  </si>
  <si>
    <t>Izvor financiranje: 61 Tekuće donacije</t>
  </si>
  <si>
    <t>Tekući projekt: T4306-03 Inkluzija – korak bliže društvu bez prepreka faza V.</t>
  </si>
  <si>
    <t>Manjak prihoda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</si>
  <si>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</si>
  <si>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</si>
  <si>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</si>
  <si>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</si>
  <si>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</si>
  <si>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RAČUN FINANCIRANJA</t>
  </si>
  <si>
    <t>IZVJEŠTAJ RAČUNA FINANCIRANJA PREMA EKONOMSKOJ KLASIFIKACIJI</t>
  </si>
  <si>
    <t>Brojčana oznaka i naziv računa financiranja</t>
  </si>
  <si>
    <t>IZVJEŠTAJ RAČUNA FINANCIRANJA PREMA IZVORIMA FINANCIRANJA</t>
  </si>
  <si>
    <t>. . .</t>
  </si>
  <si>
    <t>UKUPNO PRIMICI:</t>
  </si>
  <si>
    <t>UKUPNO IZDACI:</t>
  </si>
  <si>
    <t>Planirano</t>
  </si>
  <si>
    <t>4/2</t>
  </si>
  <si>
    <t>4/3</t>
  </si>
  <si>
    <t>3/2</t>
  </si>
  <si>
    <t>POLUGODIŠNJI IZVJEŠTAJ O IZVRŠENJU FINANCIJSKOG PLANA HOTELIJERSKO - TURISTIČKE I UGOSTITELJSKE ŠKOLE ZADAR ZA 2025. GODINU</t>
  </si>
  <si>
    <t>Ostvarenje/ izvršenje 2026.</t>
  </si>
  <si>
    <t>Izvršenje 2026.</t>
  </si>
  <si>
    <t>Predfinananciranje iz ŽP</t>
  </si>
  <si>
    <t xml:space="preserve">Izvor financiranje: 110, 501, 561 - </t>
  </si>
  <si>
    <t xml:space="preserve">Višak prihoda - Opći prihodi i primici, Pomoći iz državnog proračun, </t>
  </si>
  <si>
    <t>Fondovi EU</t>
  </si>
  <si>
    <t>IF 56</t>
  </si>
  <si>
    <t>IF 50</t>
  </si>
  <si>
    <t>Izvor financiranje: 5011006 Državni proračun</t>
  </si>
  <si>
    <t>Izvor financiranje: 5011007 Državni proračun</t>
  </si>
  <si>
    <t>Izvor financiranje: 501102 Državni proračun</t>
  </si>
  <si>
    <t>Izvor financiranje: 50110017 Državni proračun</t>
  </si>
  <si>
    <t>POLUGODIŠNJI IZVJEŠTAJ O PRIHODIMA I RASHODIMA PREMA EKONOMSKOJ KLASIFIKACIJI</t>
  </si>
  <si>
    <t>IZVJEŠTAJ O IZVRŠENJU FINANCIJSKOG PLANA 2026. PREMA EKONOMSKOJ KLASIFIKACIJI, PROGRAMIMA TE IZVORIMA FINANCIRANJA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</si>
</sst>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4" fontId="0" fillId="0" borderId="0" xfId="0" applyNumberFormat="1"/>
    <xf numFmtId="0" fontId="7" fillId="2" borderId="21" xfId="0" applyFont="1" applyFill="1" applyBorder="1" applyAlignment="1">
      <alignment horizontal="right" vertical="center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4" fontId="0" fillId="0" borderId="0" xfId="0" applyNumberFormat="1" applyAlignment="1">
      <alignment horizontal="center"/>
    </xf>
    <xf numFmtId="4" fontId="1" fillId="0" borderId="21" xfId="0" applyNumberFormat="1" applyFont="1" applyBorder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4" fontId="0" fillId="0" borderId="22" xfId="0" applyNumberFormat="1" applyBorder="1" applyAlignment="1">
      <alignment horizontal="right" vertical="center"/>
    </xf>
    <xf numFmtId="4" fontId="1" fillId="6" borderId="23" xfId="0" applyNumberFormat="1" applyFont="1" applyFill="1" applyBorder="1" applyAlignment="1">
      <alignment horizontal="right" vertical="center"/>
    </xf>
    <xf numFmtId="4" fontId="1" fillId="5" borderId="37" xfId="0" applyNumberFormat="1" applyFont="1" applyFill="1" applyBorder="1" applyAlignment="1">
      <alignment horizontal="right" vertical="center"/>
    </xf>
    <xf numFmtId="4" fontId="1" fillId="5" borderId="26" xfId="0" applyNumberFormat="1" applyFont="1" applyFill="1" applyBorder="1" applyAlignment="1">
      <alignment horizontal="right" vertical="center"/>
    </xf>
    <xf numFmtId="4" fontId="1" fillId="3" borderId="20" xfId="0" applyNumberFormat="1" applyFont="1" applyFill="1" applyBorder="1" applyAlignment="1">
      <alignment horizontal="right" vertical="center"/>
    </xf>
    <xf numFmtId="4" fontId="1" fillId="0" borderId="30" xfId="0" applyNumberFormat="1" applyFont="1" applyBorder="1" applyAlignment="1">
      <alignment vertical="center"/>
    </xf>
    <xf numFmtId="4" fontId="0" fillId="0" borderId="21" xfId="0" applyNumberFormat="1" applyFont="1" applyBorder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0" xfId="0" applyFont="1" applyAlignment="1">
      <alignment horizontal="center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4" fontId="1" fillId="3" borderId="21" xfId="0" applyNumberFormat="1" applyFont="1" applyFill="1" applyBorder="1" applyAlignment="1">
      <alignment horizontal="right"/>
    </xf>
    <xf numFmtId="4" fontId="0" fillId="0" borderId="21" xfId="0" applyNumberFormat="1" applyBorder="1" applyAlignment="1">
      <alignment horizontal="right"/>
    </xf>
    <xf numFmtId="4" fontId="1" fillId="0" borderId="22" xfId="0" applyNumberFormat="1" applyFont="1" applyBorder="1" applyAlignment="1">
      <alignment horizontal="right"/>
    </xf>
    <xf numFmtId="4" fontId="0" fillId="0" borderId="25" xfId="0" applyNumberFormat="1" applyBorder="1" applyAlignment="1">
      <alignment horizontal="right"/>
    </xf>
    <xf numFmtId="49" fontId="3" fillId="3" borderId="31" xfId="0" applyNumberFormat="1" applyFont="1" applyFill="1" applyBorder="1" applyAlignment="1">
      <alignment horizontal="right" vertical="center"/>
    </xf>
    <xf numFmtId="0" fontId="3" fillId="3" borderId="32" xfId="0" applyFont="1" applyFill="1" applyBorder="1" applyAlignment="1">
      <alignment vertical="center"/>
    </xf>
    <xf numFmtId="4" fontId="0" fillId="4" borderId="21" xfId="0" applyNumberFormat="1" applyFont="1" applyFill="1" applyBorder="1" applyAlignment="1">
      <alignment horizontal="right" vertical="center"/>
    </xf>
    <xf numFmtId="4" fontId="1" fillId="0" borderId="25" xfId="0" applyNumberFormat="1" applyFont="1" applyBorder="1" applyAlignment="1">
      <alignment horizontal="right" vertical="center"/>
    </xf>
    <xf numFmtId="4" fontId="0" fillId="0" borderId="25" xfId="0" applyNumberFormat="1" applyBorder="1" applyAlignment="1">
      <alignment horizontal="right" vertical="center"/>
    </xf>
    <xf numFmtId="4" fontId="1" fillId="3" borderId="26" xfId="0" applyNumberFormat="1" applyFont="1" applyFill="1" applyBorder="1" applyAlignment="1">
      <alignment horizontal="right" vertical="center"/>
    </xf>
    <xf numFmtId="0" fontId="1" fillId="0" borderId="0" xfId="0" applyFont="1" applyAlignment="1"/>
    <xf numFmtId="4" fontId="0" fillId="0" borderId="25" xfId="0" applyNumberFormat="1" applyBorder="1" applyAlignment="1">
      <alignment horizontal="right" vertical="center"/>
    </xf>
    <xf numFmtId="4" fontId="1" fillId="0" borderId="25" xfId="0" applyNumberFormat="1" applyFont="1" applyBorder="1" applyAlignment="1">
      <alignment horizontal="right" vertical="center"/>
    </xf>
    <xf numFmtId="0" fontId="1" fillId="7" borderId="40" xfId="0" applyFont="1" applyFill="1" applyBorder="1" applyAlignment="1">
      <alignment vertical="center"/>
    </xf>
    <xf numFmtId="0" fontId="1" fillId="7" borderId="39" xfId="0" applyFont="1" applyFill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4" fontId="1" fillId="0" borderId="20" xfId="0" applyNumberFormat="1" applyFont="1" applyBorder="1" applyAlignment="1">
      <alignment horizontal="right" vertical="center"/>
    </xf>
    <xf numFmtId="0" fontId="3" fillId="0" borderId="35" xfId="0" applyFont="1" applyBorder="1" applyAlignment="1">
      <alignment vertical="center"/>
    </xf>
    <xf numFmtId="0" fontId="1" fillId="7" borderId="38" xfId="0" applyFont="1" applyFill="1" applyBorder="1" applyAlignment="1">
      <alignment horizontal="right" vertical="center"/>
    </xf>
    <xf numFmtId="4" fontId="6" fillId="0" borderId="21" xfId="0" applyNumberFormat="1" applyFont="1" applyBorder="1" applyAlignment="1">
      <alignment horizontal="right" vertical="center"/>
    </xf>
    <xf numFmtId="4" fontId="9" fillId="0" borderId="21" xfId="0" applyNumberFormat="1" applyFont="1" applyBorder="1" applyAlignment="1">
      <alignment horizontal="right" vertical="center"/>
    </xf>
    <xf numFmtId="0" fontId="0" fillId="0" borderId="0" xfId="0"/>
    <xf numFmtId="0" fontId="1" fillId="0" borderId="0" xfId="0" applyFont="1"/>
    <xf numFmtId="4" fontId="1" fillId="0" borderId="25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4" fontId="1" fillId="4" borderId="2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4" fontId="3" fillId="3" borderId="25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 applyAlignment="1">
      <alignment horizontal="right" vertical="center"/>
    </xf>
    <xf numFmtId="4" fontId="3" fillId="3" borderId="21" xfId="0" applyNumberFormat="1" applyFont="1" applyFill="1" applyBorder="1" applyAlignment="1">
      <alignment horizontal="right" vertical="center"/>
    </xf>
    <xf numFmtId="4" fontId="3" fillId="4" borderId="21" xfId="0" applyNumberFormat="1" applyFont="1" applyFill="1" applyBorder="1" applyAlignment="1">
      <alignment horizontal="right" vertical="center"/>
    </xf>
    <xf numFmtId="4" fontId="2" fillId="4" borderId="26" xfId="0" applyNumberFormat="1" applyFont="1" applyFill="1" applyBorder="1" applyAlignment="1">
      <alignment horizontal="right" vertical="center"/>
    </xf>
    <xf numFmtId="4" fontId="3" fillId="2" borderId="30" xfId="0" applyNumberFormat="1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4" fontId="3" fillId="3" borderId="20" xfId="0" applyNumberFormat="1" applyFont="1" applyFill="1" applyBorder="1" applyAlignment="1">
      <alignment horizontal="right" vertical="center"/>
    </xf>
    <xf numFmtId="4" fontId="3" fillId="0" borderId="21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3" fillId="3" borderId="3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8" fillId="0" borderId="17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4" fontId="0" fillId="4" borderId="22" xfId="0" applyNumberFormat="1" applyFont="1" applyFill="1" applyBorder="1" applyAlignment="1">
      <alignment horizontal="right" vertical="center"/>
    </xf>
    <xf numFmtId="4" fontId="2" fillId="4" borderId="26" xfId="0" applyNumberFormat="1" applyFont="1" applyFill="1" applyBorder="1" applyAlignment="1">
      <alignment horizontal="right" vertical="center"/>
    </xf>
    <xf numFmtId="4" fontId="1" fillId="3" borderId="26" xfId="0" applyNumberFormat="1" applyFont="1" applyFill="1" applyBorder="1" applyAlignment="1">
      <alignment horizontal="right" vertical="center"/>
    </xf>
    <xf numFmtId="0" fontId="3" fillId="3" borderId="28" xfId="0" applyFont="1" applyFill="1" applyBorder="1" applyAlignment="1">
      <alignment vertical="center"/>
    </xf>
    <xf numFmtId="0" fontId="0" fillId="0" borderId="0" xfId="0" applyBorder="1"/>
    <xf numFmtId="0" fontId="5" fillId="0" borderId="2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3" fillId="3" borderId="45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/>
    </xf>
    <xf numFmtId="0" fontId="3" fillId="0" borderId="46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" fontId="1" fillId="3" borderId="22" xfId="0" applyNumberFormat="1" applyFont="1" applyFill="1" applyBorder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1" fillId="4" borderId="12" xfId="0" applyNumberFormat="1" applyFont="1" applyFill="1" applyBorder="1" applyAlignment="1" applyProtection="1">
      <alignment horizontal="center" vertical="center" wrapText="1"/>
    </xf>
    <xf numFmtId="0" fontId="11" fillId="4" borderId="18" xfId="0" applyNumberFormat="1" applyFont="1" applyFill="1" applyBorder="1" applyAlignment="1" applyProtection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/>
    </xf>
    <xf numFmtId="4" fontId="1" fillId="3" borderId="18" xfId="0" applyNumberFormat="1" applyFont="1" applyFill="1" applyBorder="1" applyAlignment="1">
      <alignment horizontal="center"/>
    </xf>
    <xf numFmtId="4" fontId="0" fillId="0" borderId="12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4" fontId="0" fillId="0" borderId="20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18" xfId="0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4" fontId="1" fillId="3" borderId="16" xfId="0" applyNumberFormat="1" applyFont="1" applyFill="1" applyBorder="1" applyAlignment="1">
      <alignment horizontal="center"/>
    </xf>
    <xf numFmtId="4" fontId="1" fillId="3" borderId="19" xfId="0" applyNumberFormat="1" applyFont="1" applyFill="1" applyBorder="1" applyAlignment="1">
      <alignment horizontal="center"/>
    </xf>
    <xf numFmtId="4" fontId="5" fillId="4" borderId="34" xfId="0" applyNumberFormat="1" applyFont="1" applyFill="1" applyBorder="1" applyAlignment="1">
      <alignment horizontal="center" vertical="center" wrapText="1"/>
    </xf>
    <xf numFmtId="4" fontId="5" fillId="4" borderId="36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Border="1" applyAlignment="1">
      <alignment horizontal="center" vertical="center" wrapText="1"/>
    </xf>
    <xf numFmtId="4" fontId="5" fillId="0" borderId="36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4" fontId="10" fillId="2" borderId="30" xfId="0" applyNumberFormat="1" applyFont="1" applyFill="1" applyBorder="1" applyAlignment="1">
      <alignment horizontal="center"/>
    </xf>
    <xf numFmtId="4" fontId="3" fillId="3" borderId="31" xfId="0" applyNumberFormat="1" applyFont="1" applyFill="1" applyBorder="1" applyAlignment="1">
      <alignment horizontal="center" vertical="center"/>
    </xf>
    <xf numFmtId="4" fontId="3" fillId="3" borderId="33" xfId="0" applyNumberFormat="1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39" xfId="0" applyFont="1" applyFill="1" applyBorder="1" applyAlignment="1">
      <alignment horizontal="center"/>
    </xf>
    <xf numFmtId="0" fontId="3" fillId="3" borderId="1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36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4" fontId="2" fillId="0" borderId="36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3" borderId="25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" fontId="3" fillId="3" borderId="28" xfId="0" applyNumberFormat="1" applyFont="1" applyFill="1" applyBorder="1" applyAlignment="1">
      <alignment horizontal="center" vertical="center"/>
    </xf>
    <xf numFmtId="4" fontId="3" fillId="3" borderId="29" xfId="0" applyNumberFormat="1" applyFont="1" applyFill="1" applyBorder="1" applyAlignment="1">
      <alignment horizontal="center" vertical="center"/>
    </xf>
    <xf numFmtId="4" fontId="2" fillId="4" borderId="21" xfId="0" applyNumberFormat="1" applyFont="1" applyFill="1" applyBorder="1" applyAlignment="1">
      <alignment horizontal="right" vertical="center"/>
    </xf>
    <xf numFmtId="4" fontId="3" fillId="4" borderId="21" xfId="0" applyNumberFormat="1" applyFont="1" applyFill="1" applyBorder="1" applyAlignment="1">
      <alignment horizontal="right" vertical="center"/>
    </xf>
    <xf numFmtId="0" fontId="5" fillId="0" borderId="13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4" fontId="5" fillId="0" borderId="18" xfId="0" applyNumberFormat="1" applyFont="1" applyBorder="1" applyAlignment="1">
      <alignment horizontal="center" vertical="center"/>
    </xf>
    <xf numFmtId="4" fontId="5" fillId="0" borderId="21" xfId="0" applyNumberFormat="1" applyFont="1" applyBorder="1" applyAlignment="1">
      <alignment horizontal="center" vertical="center"/>
    </xf>
    <xf numFmtId="4" fontId="5" fillId="0" borderId="34" xfId="0" applyNumberFormat="1" applyFont="1" applyBorder="1" applyAlignment="1">
      <alignment horizontal="center" vertical="center"/>
    </xf>
    <xf numFmtId="4" fontId="5" fillId="0" borderId="36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35" xfId="0" applyNumberFormat="1" applyFont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/>
    </xf>
    <xf numFmtId="4" fontId="3" fillId="3" borderId="13" xfId="0" applyNumberFormat="1" applyFont="1" applyFill="1" applyBorder="1" applyAlignment="1">
      <alignment horizontal="center" vertical="center"/>
    </xf>
    <xf numFmtId="4" fontId="2" fillId="0" borderId="26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4" fontId="1" fillId="0" borderId="38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" fontId="1" fillId="0" borderId="31" xfId="0" applyNumberFormat="1" applyFont="1" applyBorder="1" applyAlignment="1">
      <alignment horizontal="center" vertical="center"/>
    </xf>
    <xf numFmtId="4" fontId="1" fillId="0" borderId="33" xfId="0" applyNumberFormat="1" applyFon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4" fontId="0" fillId="4" borderId="12" xfId="0" applyNumberFormat="1" applyFill="1" applyBorder="1" applyAlignment="1">
      <alignment horizontal="center" vertical="center"/>
    </xf>
    <xf numFmtId="4" fontId="0" fillId="4" borderId="18" xfId="0" applyNumberForma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10" fillId="4" borderId="21" xfId="0" applyNumberFormat="1" applyFont="1" applyFill="1" applyBorder="1" applyAlignment="1" applyProtection="1">
      <alignment horizontal="left" vertical="center" wrapText="1"/>
    </xf>
    <xf numFmtId="0" fontId="13" fillId="4" borderId="21" xfId="0" quotePrefix="1" applyFont="1" applyFill="1" applyBorder="1" applyAlignment="1">
      <alignment horizontal="left" vertical="center"/>
    </xf>
    <xf numFmtId="0" fontId="13" fillId="4" borderId="22" xfId="0" quotePrefix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0" fillId="4" borderId="31" xfId="0" applyNumberFormat="1" applyFont="1" applyFill="1" applyBorder="1" applyAlignment="1" applyProtection="1">
      <alignment horizontal="left" vertical="center"/>
    </xf>
    <xf numFmtId="0" fontId="10" fillId="4" borderId="32" xfId="0" applyNumberFormat="1" applyFont="1" applyFill="1" applyBorder="1" applyAlignment="1" applyProtection="1">
      <alignment horizontal="left" vertical="center"/>
    </xf>
    <xf numFmtId="0" fontId="10" fillId="4" borderId="33" xfId="0" applyNumberFormat="1" applyFont="1" applyFill="1" applyBorder="1" applyAlignment="1" applyProtection="1">
      <alignment horizontal="left" vertical="center"/>
    </xf>
    <xf numFmtId="0" fontId="12" fillId="4" borderId="21" xfId="0" applyNumberFormat="1" applyFont="1" applyFill="1" applyBorder="1" applyAlignment="1" applyProtection="1">
      <alignment horizontal="left" vertical="center" wrapText="1"/>
    </xf>
    <xf numFmtId="0" fontId="13" fillId="4" borderId="21" xfId="0" quotePrefix="1" applyFont="1" applyFill="1" applyBorder="1" applyAlignment="1">
      <alignment horizontal="left" vertical="center" wrapText="1"/>
    </xf>
    <xf numFmtId="0" fontId="12" fillId="4" borderId="34" xfId="0" applyNumberFormat="1" applyFont="1" applyFill="1" applyBorder="1" applyAlignment="1" applyProtection="1">
      <alignment horizontal="left" vertical="center" wrapText="1"/>
    </xf>
    <xf numFmtId="0" fontId="12" fillId="4" borderId="35" xfId="0" applyNumberFormat="1" applyFont="1" applyFill="1" applyBorder="1" applyAlignment="1" applyProtection="1">
      <alignment horizontal="left" vertical="center" wrapText="1"/>
    </xf>
    <xf numFmtId="0" fontId="12" fillId="4" borderId="36" xfId="0" applyNumberFormat="1" applyFont="1" applyFill="1" applyBorder="1" applyAlignment="1" applyProtection="1">
      <alignment horizontal="left" vertical="center" wrapText="1"/>
    </xf>
    <xf numFmtId="0" fontId="12" fillId="4" borderId="14" xfId="0" applyNumberFormat="1" applyFont="1" applyFill="1" applyBorder="1" applyAlignment="1" applyProtection="1">
      <alignment horizontal="left" vertical="center" wrapText="1"/>
    </xf>
    <xf numFmtId="0" fontId="12" fillId="4" borderId="15" xfId="0" applyNumberFormat="1" applyFont="1" applyFill="1" applyBorder="1" applyAlignment="1" applyProtection="1">
      <alignment horizontal="left" vertical="center" wrapText="1"/>
    </xf>
    <xf numFmtId="0" fontId="12" fillId="4" borderId="24" xfId="0" applyNumberFormat="1" applyFont="1" applyFill="1" applyBorder="1" applyAlignment="1" applyProtection="1">
      <alignment horizontal="left" vertical="center" wrapText="1"/>
    </xf>
    <xf numFmtId="0" fontId="11" fillId="4" borderId="16" xfId="0" applyNumberFormat="1" applyFont="1" applyFill="1" applyBorder="1" applyAlignment="1" applyProtection="1">
      <alignment horizontal="center" vertical="center" wrapText="1"/>
    </xf>
    <xf numFmtId="0" fontId="11" fillId="4" borderId="19" xfId="0" applyNumberFormat="1" applyFont="1" applyFill="1" applyBorder="1" applyAlignment="1" applyProtection="1">
      <alignment horizontal="center" vertical="center" wrapText="1"/>
    </xf>
    <xf numFmtId="0" fontId="11" fillId="4" borderId="12" xfId="0" applyNumberFormat="1" applyFont="1" applyFill="1" applyBorder="1" applyAlignment="1" applyProtection="1">
      <alignment horizontal="center" vertical="center" wrapText="1"/>
    </xf>
    <xf numFmtId="0" fontId="11" fillId="4" borderId="18" xfId="0" applyNumberFormat="1" applyFont="1" applyFill="1" applyBorder="1" applyAlignment="1" applyProtection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11" fillId="4" borderId="33" xfId="0" applyNumberFormat="1" applyFont="1" applyFill="1" applyBorder="1" applyAlignment="1" applyProtection="1">
      <alignment horizontal="center" vertical="center" wrapText="1"/>
    </xf>
    <xf numFmtId="4" fontId="1" fillId="0" borderId="14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1" fillId="3" borderId="37" xfId="0" applyNumberFormat="1" applyFont="1" applyFill="1" applyBorder="1" applyAlignment="1">
      <alignment horizontal="right" vertical="center"/>
    </xf>
    <xf numFmtId="4" fontId="1" fillId="3" borderId="25" xfId="0" applyNumberFormat="1" applyFont="1" applyFill="1" applyBorder="1" applyAlignment="1">
      <alignment horizontal="right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1" fillId="3" borderId="18" xfId="0" applyNumberFormat="1" applyFont="1" applyFill="1" applyBorder="1" applyAlignment="1">
      <alignment horizontal="center" vertical="center"/>
    </xf>
    <xf numFmtId="4" fontId="1" fillId="3" borderId="34" xfId="0" applyNumberFormat="1" applyFont="1" applyFill="1" applyBorder="1" applyAlignment="1">
      <alignment horizontal="center" vertical="center"/>
    </xf>
    <xf numFmtId="4" fontId="1" fillId="3" borderId="36" xfId="0" applyNumberFormat="1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1" fillId="5" borderId="34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4" fontId="1" fillId="5" borderId="34" xfId="0" applyNumberFormat="1" applyFont="1" applyFill="1" applyBorder="1" applyAlignment="1">
      <alignment horizontal="center" vertical="center"/>
    </xf>
    <xf numFmtId="4" fontId="1" fillId="5" borderId="36" xfId="0" applyNumberFormat="1" applyFont="1" applyFill="1" applyBorder="1" applyAlignment="1">
      <alignment horizontal="center" vertical="center"/>
    </xf>
    <xf numFmtId="4" fontId="1" fillId="3" borderId="28" xfId="0" applyNumberFormat="1" applyFont="1" applyFill="1" applyBorder="1" applyAlignment="1">
      <alignment horizontal="center" vertical="center"/>
    </xf>
    <xf numFmtId="4" fontId="1" fillId="3" borderId="29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36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1" fillId="3" borderId="26" xfId="0" applyNumberFormat="1" applyFont="1" applyFill="1" applyBorder="1" applyAlignment="1">
      <alignment horizontal="right" vertical="center"/>
    </xf>
    <xf numFmtId="4" fontId="1" fillId="3" borderId="14" xfId="0" applyNumberFormat="1" applyFont="1" applyFill="1" applyBorder="1" applyAlignment="1">
      <alignment horizontal="center" vertical="center"/>
    </xf>
    <xf numFmtId="4" fontId="1" fillId="3" borderId="24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1" fillId="5" borderId="2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" fontId="1" fillId="6" borderId="23" xfId="0" applyNumberFormat="1" applyFont="1" applyFill="1" applyBorder="1" applyAlignment="1">
      <alignment horizontal="center" vertical="center"/>
    </xf>
    <xf numFmtId="4" fontId="1" fillId="5" borderId="28" xfId="0" applyNumberFormat="1" applyFont="1" applyFill="1" applyBorder="1" applyAlignment="1">
      <alignment horizontal="center" vertical="center"/>
    </xf>
    <xf numFmtId="4" fontId="1" fillId="5" borderId="29" xfId="0" applyNumberFormat="1" applyFont="1" applyFill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4" fontId="9" fillId="0" borderId="18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defaultRowHeight="15" x14ac:dyDescent="0.25"/>
  <cols>
    <col min="1" max="3" width="8.85546875" customWidth="1"/>
    <col min="4" max="4" width="12.85546875" customWidth="1"/>
    <col min="5" max="10" width="8.85546875" customWidth="1"/>
    <col min="13" max="13" width="12.7109375" bestFit="1" customWidth="1"/>
  </cols>
  <sheetData>
    <row r="1" spans="1:12" x14ac:dyDescent="0.25">
      <c r="A1" s="1" t="s">
        <v>14</v>
      </c>
    </row>
    <row r="2" spans="1:12" x14ac:dyDescent="0.25">
      <c r="A2" t="s">
        <v>12</v>
      </c>
    </row>
    <row r="3" spans="1:12" x14ac:dyDescent="0.25">
      <c r="A3" t="s">
        <v>13</v>
      </c>
    </row>
    <row r="5" spans="1:12" ht="15" customHeight="1" x14ac:dyDescent="0.25">
      <c r="A5" s="208" t="s">
        <v>121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</row>
    <row r="6" spans="1:12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</row>
    <row r="7" spans="1:12" x14ac:dyDescent="0.25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</row>
    <row r="9" spans="1:12" x14ac:dyDescent="0.25">
      <c r="A9" s="207" t="s">
        <v>181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</row>
    <row r="10" spans="1:12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x14ac:dyDescent="0.25">
      <c r="A11" s="206" t="s">
        <v>0</v>
      </c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</row>
    <row r="12" spans="1:12" x14ac:dyDescent="0.25">
      <c r="A12" s="206" t="s">
        <v>132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</row>
    <row r="14" spans="1:12" ht="15.75" thickBot="1" x14ac:dyDescent="0.3">
      <c r="A14" s="1" t="s">
        <v>122</v>
      </c>
    </row>
    <row r="15" spans="1:12" ht="15" customHeight="1" x14ac:dyDescent="0.25">
      <c r="A15" s="209" t="s">
        <v>1</v>
      </c>
      <c r="B15" s="210"/>
      <c r="C15" s="210"/>
      <c r="D15" s="211"/>
      <c r="E15" s="195" t="s">
        <v>160</v>
      </c>
      <c r="F15" s="195"/>
      <c r="G15" s="200" t="s">
        <v>177</v>
      </c>
      <c r="H15" s="201"/>
      <c r="I15" s="195" t="s">
        <v>182</v>
      </c>
      <c r="J15" s="195"/>
      <c r="K15" s="18" t="s">
        <v>38</v>
      </c>
      <c r="L15" s="18" t="s">
        <v>38</v>
      </c>
    </row>
    <row r="16" spans="1:12" x14ac:dyDescent="0.25">
      <c r="A16" s="212"/>
      <c r="B16" s="213"/>
      <c r="C16" s="213"/>
      <c r="D16" s="214"/>
      <c r="E16" s="196"/>
      <c r="F16" s="196"/>
      <c r="G16" s="202"/>
      <c r="H16" s="203"/>
      <c r="I16" s="196"/>
      <c r="J16" s="196"/>
      <c r="K16" s="167" t="s">
        <v>178</v>
      </c>
      <c r="L16" s="168" t="s">
        <v>179</v>
      </c>
    </row>
    <row r="17" spans="1:13" ht="15.75" thickBot="1" x14ac:dyDescent="0.3">
      <c r="A17" s="170">
        <v>1</v>
      </c>
      <c r="B17" s="171"/>
      <c r="C17" s="171"/>
      <c r="D17" s="172"/>
      <c r="E17" s="191">
        <v>2</v>
      </c>
      <c r="F17" s="191"/>
      <c r="G17" s="191">
        <v>3</v>
      </c>
      <c r="H17" s="191"/>
      <c r="I17" s="191">
        <v>4</v>
      </c>
      <c r="J17" s="191"/>
      <c r="K17" s="19">
        <v>5</v>
      </c>
      <c r="L17" s="19">
        <v>6</v>
      </c>
    </row>
    <row r="18" spans="1:13" x14ac:dyDescent="0.25">
      <c r="A18" s="184" t="s">
        <v>2</v>
      </c>
      <c r="B18" s="185"/>
      <c r="C18" s="185"/>
      <c r="D18" s="186"/>
      <c r="E18" s="179">
        <v>1164509.17</v>
      </c>
      <c r="F18" s="180"/>
      <c r="G18" s="179">
        <f>2595981.29-G20</f>
        <v>2570981.29</v>
      </c>
      <c r="H18" s="180"/>
      <c r="I18" s="179">
        <v>1258240.5</v>
      </c>
      <c r="J18" s="180"/>
      <c r="K18" s="54">
        <f t="shared" ref="K18:K25" si="0">I18/E18*100</f>
        <v>108.04899887563788</v>
      </c>
      <c r="L18" s="54">
        <f>I18/G18*100</f>
        <v>48.940087774812241</v>
      </c>
      <c r="M18" s="23"/>
    </row>
    <row r="19" spans="1:13" x14ac:dyDescent="0.25">
      <c r="A19" s="181" t="s">
        <v>3</v>
      </c>
      <c r="B19" s="182"/>
      <c r="C19" s="182"/>
      <c r="D19" s="183"/>
      <c r="E19" s="177"/>
      <c r="F19" s="178"/>
      <c r="G19" s="177"/>
      <c r="H19" s="178"/>
      <c r="I19" s="177"/>
      <c r="J19" s="178"/>
      <c r="K19" s="52" t="e">
        <f t="shared" si="0"/>
        <v>#DIV/0!</v>
      </c>
      <c r="L19" s="52" t="e">
        <f t="shared" ref="L19:L33" si="1">I19/G19*100</f>
        <v>#DIV/0!</v>
      </c>
    </row>
    <row r="20" spans="1:13" x14ac:dyDescent="0.25">
      <c r="A20" s="181" t="s">
        <v>11</v>
      </c>
      <c r="B20" s="182"/>
      <c r="C20" s="182"/>
      <c r="D20" s="183"/>
      <c r="E20" s="177">
        <v>48676.31</v>
      </c>
      <c r="F20" s="178"/>
      <c r="G20" s="177">
        <v>25000</v>
      </c>
      <c r="H20" s="178"/>
      <c r="I20" s="215">
        <v>55912.75</v>
      </c>
      <c r="J20" s="216"/>
      <c r="K20" s="52">
        <f t="shared" si="0"/>
        <v>114.86645146273413</v>
      </c>
      <c r="L20" s="52">
        <f t="shared" si="1"/>
        <v>223.65100000000001</v>
      </c>
    </row>
    <row r="21" spans="1:13" s="73" customFormat="1" x14ac:dyDescent="0.25">
      <c r="A21" s="192" t="s">
        <v>4</v>
      </c>
      <c r="B21" s="193"/>
      <c r="C21" s="193"/>
      <c r="D21" s="194"/>
      <c r="E21" s="175">
        <f>SUM(E18:F20)</f>
        <v>1213185.48</v>
      </c>
      <c r="F21" s="176"/>
      <c r="G21" s="175">
        <f>SUM(G18:H20)</f>
        <v>2595981.29</v>
      </c>
      <c r="H21" s="176"/>
      <c r="I21" s="175">
        <f>SUM(I18:J20)</f>
        <v>1314153.25</v>
      </c>
      <c r="J21" s="176"/>
      <c r="K21" s="51">
        <f t="shared" si="0"/>
        <v>108.32253366566833</v>
      </c>
      <c r="L21" s="51">
        <f>I21/G21*100</f>
        <v>50.622600981842979</v>
      </c>
    </row>
    <row r="22" spans="1:13" x14ac:dyDescent="0.25">
      <c r="A22" s="181" t="s">
        <v>5</v>
      </c>
      <c r="B22" s="182"/>
      <c r="C22" s="182"/>
      <c r="D22" s="183"/>
      <c r="E22" s="177">
        <v>1327430.8999999999</v>
      </c>
      <c r="F22" s="178"/>
      <c r="G22" s="177">
        <v>2583481.29</v>
      </c>
      <c r="H22" s="178"/>
      <c r="I22" s="177">
        <v>1256674.1499999999</v>
      </c>
      <c r="J22" s="178"/>
      <c r="K22" s="52">
        <f t="shared" si="0"/>
        <v>94.66964721101489</v>
      </c>
      <c r="L22" s="52">
        <f t="shared" si="1"/>
        <v>48.642665029712674</v>
      </c>
      <c r="M22" s="23"/>
    </row>
    <row r="23" spans="1:13" x14ac:dyDescent="0.25">
      <c r="A23" s="181" t="s">
        <v>6</v>
      </c>
      <c r="B23" s="182"/>
      <c r="C23" s="182"/>
      <c r="D23" s="183"/>
      <c r="E23" s="177">
        <v>2268.4699999999998</v>
      </c>
      <c r="F23" s="178"/>
      <c r="G23" s="177">
        <v>12500</v>
      </c>
      <c r="H23" s="178"/>
      <c r="I23" s="177">
        <v>16418.75</v>
      </c>
      <c r="J23" s="178"/>
      <c r="K23" s="52">
        <f t="shared" si="0"/>
        <v>723.78078616865116</v>
      </c>
      <c r="L23" s="52">
        <f t="shared" si="1"/>
        <v>131.35</v>
      </c>
      <c r="M23" s="23"/>
    </row>
    <row r="24" spans="1:13" s="73" customFormat="1" x14ac:dyDescent="0.25">
      <c r="A24" s="192" t="s">
        <v>7</v>
      </c>
      <c r="B24" s="193"/>
      <c r="C24" s="193"/>
      <c r="D24" s="194"/>
      <c r="E24" s="175">
        <f>SUM(E22:F23)</f>
        <v>1329699.3699999999</v>
      </c>
      <c r="F24" s="176"/>
      <c r="G24" s="175">
        <f>SUM(G22:H23)</f>
        <v>2595981.29</v>
      </c>
      <c r="H24" s="176"/>
      <c r="I24" s="175">
        <f>SUM(I22:J23)</f>
        <v>1273092.8999999999</v>
      </c>
      <c r="J24" s="176"/>
      <c r="K24" s="51">
        <f t="shared" si="0"/>
        <v>95.742912174200697</v>
      </c>
      <c r="L24" s="51">
        <f t="shared" ref="L24" si="2">I24/G24*100</f>
        <v>49.040912001334178</v>
      </c>
      <c r="M24" s="23"/>
    </row>
    <row r="25" spans="1:13" ht="15.75" thickBot="1" x14ac:dyDescent="0.3">
      <c r="A25" s="197" t="s">
        <v>8</v>
      </c>
      <c r="B25" s="198"/>
      <c r="C25" s="198"/>
      <c r="D25" s="199"/>
      <c r="E25" s="173">
        <f>E21-E24</f>
        <v>-116513.8899999999</v>
      </c>
      <c r="F25" s="174"/>
      <c r="G25" s="173">
        <f>G21-G24</f>
        <v>0</v>
      </c>
      <c r="H25" s="174"/>
      <c r="I25" s="173">
        <f>I21-I24</f>
        <v>41060.350000000093</v>
      </c>
      <c r="J25" s="174"/>
      <c r="K25" s="53">
        <f t="shared" si="0"/>
        <v>-35.24073395884399</v>
      </c>
      <c r="L25" s="53" t="e">
        <f t="shared" si="1"/>
        <v>#DIV/0!</v>
      </c>
    </row>
    <row r="26" spans="1:13" x14ac:dyDescent="0.25">
      <c r="E26" s="73"/>
      <c r="F26" s="73"/>
      <c r="K26" s="23"/>
      <c r="L26" s="23"/>
      <c r="M26" s="23"/>
    </row>
    <row r="27" spans="1:13" ht="15.75" thickBot="1" x14ac:dyDescent="0.3">
      <c r="A27" s="1" t="s">
        <v>123</v>
      </c>
      <c r="E27" s="73"/>
      <c r="F27" s="73"/>
    </row>
    <row r="28" spans="1:13" ht="15" customHeight="1" x14ac:dyDescent="0.25">
      <c r="A28" s="204" t="s">
        <v>135</v>
      </c>
      <c r="B28" s="204"/>
      <c r="C28" s="204"/>
      <c r="D28" s="204"/>
      <c r="E28" s="195" t="s">
        <v>160</v>
      </c>
      <c r="F28" s="195"/>
      <c r="G28" s="200" t="s">
        <v>177</v>
      </c>
      <c r="H28" s="201"/>
      <c r="I28" s="195" t="s">
        <v>182</v>
      </c>
      <c r="J28" s="195"/>
      <c r="K28" s="18" t="s">
        <v>38</v>
      </c>
      <c r="L28" s="18" t="s">
        <v>38</v>
      </c>
    </row>
    <row r="29" spans="1:13" x14ac:dyDescent="0.25">
      <c r="A29" s="205"/>
      <c r="B29" s="205"/>
      <c r="C29" s="205"/>
      <c r="D29" s="205"/>
      <c r="E29" s="196"/>
      <c r="F29" s="196"/>
      <c r="G29" s="202"/>
      <c r="H29" s="203"/>
      <c r="I29" s="196"/>
      <c r="J29" s="196"/>
      <c r="K29" s="167" t="s">
        <v>178</v>
      </c>
      <c r="L29" s="168" t="s">
        <v>179</v>
      </c>
      <c r="M29" s="23"/>
    </row>
    <row r="30" spans="1:13" ht="15.75" thickBot="1" x14ac:dyDescent="0.3">
      <c r="A30" s="170">
        <v>1</v>
      </c>
      <c r="B30" s="171"/>
      <c r="C30" s="171"/>
      <c r="D30" s="172"/>
      <c r="E30" s="191">
        <v>2</v>
      </c>
      <c r="F30" s="191"/>
      <c r="G30" s="191">
        <v>3</v>
      </c>
      <c r="H30" s="191"/>
      <c r="I30" s="191">
        <v>4</v>
      </c>
      <c r="J30" s="191"/>
      <c r="K30" s="19">
        <v>5</v>
      </c>
      <c r="L30" s="19">
        <v>6</v>
      </c>
      <c r="M30" s="23"/>
    </row>
    <row r="31" spans="1:13" x14ac:dyDescent="0.25">
      <c r="A31" s="187" t="s">
        <v>10</v>
      </c>
      <c r="B31" s="187"/>
      <c r="C31" s="187"/>
      <c r="D31" s="187"/>
      <c r="E31" s="189">
        <v>0</v>
      </c>
      <c r="F31" s="189"/>
      <c r="G31" s="189">
        <v>0</v>
      </c>
      <c r="H31" s="189"/>
      <c r="I31" s="189">
        <v>0</v>
      </c>
      <c r="J31" s="189"/>
      <c r="K31" s="46" t="e">
        <f t="shared" ref="K31:K37" si="3">I31/E31*100</f>
        <v>#DIV/0!</v>
      </c>
      <c r="L31" s="46" t="e">
        <f t="shared" si="1"/>
        <v>#DIV/0!</v>
      </c>
    </row>
    <row r="32" spans="1:13" x14ac:dyDescent="0.25">
      <c r="A32" s="188" t="s">
        <v>9</v>
      </c>
      <c r="B32" s="188"/>
      <c r="C32" s="188"/>
      <c r="D32" s="188"/>
      <c r="E32" s="190">
        <v>0</v>
      </c>
      <c r="F32" s="190"/>
      <c r="G32" s="190">
        <v>0</v>
      </c>
      <c r="H32" s="190"/>
      <c r="I32" s="190">
        <v>0</v>
      </c>
      <c r="J32" s="190"/>
      <c r="K32" s="47" t="e">
        <f t="shared" si="3"/>
        <v>#DIV/0!</v>
      </c>
      <c r="L32" s="47" t="e">
        <f t="shared" si="1"/>
        <v>#DIV/0!</v>
      </c>
    </row>
    <row r="33" spans="1:12" x14ac:dyDescent="0.25">
      <c r="A33" s="192" t="s">
        <v>150</v>
      </c>
      <c r="B33" s="193"/>
      <c r="C33" s="193"/>
      <c r="D33" s="194"/>
      <c r="E33" s="175">
        <f t="shared" ref="E33" si="4">E31-E32</f>
        <v>0</v>
      </c>
      <c r="F33" s="176"/>
      <c r="G33" s="175">
        <f t="shared" ref="G33" si="5">G31-G32</f>
        <v>0</v>
      </c>
      <c r="H33" s="176"/>
      <c r="I33" s="175">
        <f t="shared" ref="I33" si="6">I31-I32</f>
        <v>0</v>
      </c>
      <c r="J33" s="176"/>
      <c r="K33" s="51" t="e">
        <f t="shared" si="3"/>
        <v>#DIV/0!</v>
      </c>
      <c r="L33" s="51" t="e">
        <f t="shared" si="1"/>
        <v>#DIV/0!</v>
      </c>
    </row>
    <row r="34" spans="1:12" s="73" customFormat="1" x14ac:dyDescent="0.25">
      <c r="A34" s="188" t="s">
        <v>151</v>
      </c>
      <c r="B34" s="188"/>
      <c r="C34" s="188"/>
      <c r="D34" s="188"/>
      <c r="E34" s="190">
        <v>48676.31</v>
      </c>
      <c r="F34" s="190"/>
      <c r="G34" s="190">
        <v>25000</v>
      </c>
      <c r="H34" s="190"/>
      <c r="I34" s="190">
        <v>55912.75</v>
      </c>
      <c r="J34" s="190"/>
      <c r="K34" s="52">
        <f t="shared" si="3"/>
        <v>114.86645146273413</v>
      </c>
      <c r="L34" s="47">
        <f>I34/G34*100</f>
        <v>223.65100000000001</v>
      </c>
    </row>
    <row r="35" spans="1:12" s="73" customFormat="1" x14ac:dyDescent="0.25">
      <c r="A35" s="188" t="s">
        <v>152</v>
      </c>
      <c r="B35" s="188"/>
      <c r="C35" s="188"/>
      <c r="D35" s="188"/>
      <c r="E35" s="190">
        <f>E21-E24</f>
        <v>-116513.8899999999</v>
      </c>
      <c r="F35" s="190"/>
      <c r="G35" s="190">
        <v>0</v>
      </c>
      <c r="H35" s="190"/>
      <c r="I35" s="190">
        <f>I21-I24</f>
        <v>41060.350000000093</v>
      </c>
      <c r="J35" s="190"/>
      <c r="K35" s="52">
        <f t="shared" si="3"/>
        <v>-35.24073395884399</v>
      </c>
      <c r="L35" s="47" t="e">
        <f>I35/G35*100</f>
        <v>#DIV/0!</v>
      </c>
    </row>
    <row r="36" spans="1:12" s="73" customFormat="1" x14ac:dyDescent="0.25">
      <c r="A36" s="192" t="s">
        <v>153</v>
      </c>
      <c r="B36" s="193"/>
      <c r="C36" s="193"/>
      <c r="D36" s="194"/>
      <c r="E36" s="175">
        <v>0</v>
      </c>
      <c r="F36" s="176"/>
      <c r="G36" s="175">
        <v>0</v>
      </c>
      <c r="H36" s="176"/>
      <c r="I36" s="175">
        <v>0</v>
      </c>
      <c r="J36" s="176"/>
      <c r="K36" s="51" t="e">
        <f t="shared" si="3"/>
        <v>#DIV/0!</v>
      </c>
      <c r="L36" s="51" t="e">
        <f t="shared" ref="L36:L37" si="7">I36/G36*100</f>
        <v>#DIV/0!</v>
      </c>
    </row>
    <row r="37" spans="1:12" s="73" customFormat="1" ht="15.75" thickBot="1" x14ac:dyDescent="0.3">
      <c r="A37" s="217" t="s">
        <v>154</v>
      </c>
      <c r="B37" s="218"/>
      <c r="C37" s="218"/>
      <c r="D37" s="219"/>
      <c r="E37" s="220">
        <f>E25</f>
        <v>-116513.8899999999</v>
      </c>
      <c r="F37" s="221"/>
      <c r="G37" s="220">
        <v>0</v>
      </c>
      <c r="H37" s="221"/>
      <c r="I37" s="220">
        <f>I25</f>
        <v>41060.350000000093</v>
      </c>
      <c r="J37" s="221"/>
      <c r="K37" s="143">
        <f t="shared" si="3"/>
        <v>-35.24073395884399</v>
      </c>
      <c r="L37" s="143" t="e">
        <f t="shared" si="7"/>
        <v>#DIV/0!</v>
      </c>
    </row>
    <row r="38" spans="1:12" s="73" customFormat="1" x14ac:dyDescent="0.25">
      <c r="A38" s="79"/>
      <c r="B38" s="79"/>
      <c r="C38" s="79"/>
      <c r="D38" s="79"/>
      <c r="E38" s="80"/>
      <c r="F38" s="80"/>
      <c r="G38" s="80"/>
      <c r="H38" s="80"/>
      <c r="I38" s="80"/>
      <c r="J38" s="80"/>
      <c r="K38" s="81"/>
      <c r="L38" s="81"/>
    </row>
    <row r="39" spans="1:12" s="73" customFormat="1" x14ac:dyDescent="0.25">
      <c r="A39" s="79"/>
      <c r="B39" s="79"/>
      <c r="C39" s="79"/>
      <c r="D39" s="79"/>
      <c r="E39" s="80"/>
      <c r="F39" s="80"/>
      <c r="G39" s="80"/>
      <c r="H39" s="80"/>
      <c r="I39" s="80"/>
      <c r="J39" s="80"/>
      <c r="K39" s="81"/>
      <c r="L39" s="81"/>
    </row>
    <row r="40" spans="1:12" s="73" customFormat="1" x14ac:dyDescent="0.25">
      <c r="A40" s="79"/>
      <c r="B40" s="79"/>
      <c r="C40" s="79"/>
      <c r="D40" s="79"/>
      <c r="E40" s="80"/>
      <c r="F40" s="80"/>
      <c r="G40" s="80"/>
      <c r="H40" s="80"/>
      <c r="I40" s="80"/>
      <c r="J40" s="80"/>
      <c r="K40" s="81"/>
      <c r="L40" s="81"/>
    </row>
    <row r="41" spans="1:12" s="73" customFormat="1" x14ac:dyDescent="0.25">
      <c r="A41" s="79"/>
      <c r="B41" s="79"/>
      <c r="C41" s="79"/>
      <c r="D41" s="79"/>
      <c r="E41" s="80"/>
      <c r="F41" s="80"/>
      <c r="G41" s="80"/>
      <c r="H41" s="80"/>
      <c r="I41" s="80"/>
      <c r="J41" s="80"/>
      <c r="K41" s="81"/>
      <c r="L41" s="81"/>
    </row>
    <row r="44" spans="1:12" ht="15" customHeight="1" x14ac:dyDescent="0.25"/>
    <row r="48" spans="1:12" ht="9.75" customHeight="1" x14ac:dyDescent="0.25"/>
  </sheetData>
  <customSheetViews>
    <customSheetView guid="{005C429F-8448-44DF-83AD-8A930973E873}" topLeftCell="A10">
      <selection activeCell="N35" sqref="N35"/>
      <pageMargins left="0.7" right="0.7" top="0.75" bottom="0.75" header="0.3" footer="0.3"/>
      <pageSetup paperSize="9" scale="92" orientation="portrait" r:id="rId1"/>
    </customSheetView>
  </customSheetViews>
  <mergeCells count="80">
    <mergeCell ref="G37:H37"/>
    <mergeCell ref="I37:J37"/>
    <mergeCell ref="E36:F36"/>
    <mergeCell ref="G36:H36"/>
    <mergeCell ref="I36:J36"/>
    <mergeCell ref="G34:H34"/>
    <mergeCell ref="I34:J34"/>
    <mergeCell ref="E35:F35"/>
    <mergeCell ref="G35:H35"/>
    <mergeCell ref="I35:J35"/>
    <mergeCell ref="A35:D35"/>
    <mergeCell ref="A34:D34"/>
    <mergeCell ref="A36:D36"/>
    <mergeCell ref="A37:D37"/>
    <mergeCell ref="E34:F34"/>
    <mergeCell ref="E37:F37"/>
    <mergeCell ref="A12:L12"/>
    <mergeCell ref="A9:L9"/>
    <mergeCell ref="A5:L7"/>
    <mergeCell ref="A11:L11"/>
    <mergeCell ref="A21:D21"/>
    <mergeCell ref="E21:F21"/>
    <mergeCell ref="G21:H21"/>
    <mergeCell ref="I21:J21"/>
    <mergeCell ref="A15:D16"/>
    <mergeCell ref="E15:F16"/>
    <mergeCell ref="G15:H16"/>
    <mergeCell ref="I15:J16"/>
    <mergeCell ref="E17:F17"/>
    <mergeCell ref="G17:H17"/>
    <mergeCell ref="I17:J17"/>
    <mergeCell ref="I20:J20"/>
    <mergeCell ref="I33:J33"/>
    <mergeCell ref="E32:F32"/>
    <mergeCell ref="E33:F33"/>
    <mergeCell ref="I28:J29"/>
    <mergeCell ref="A25:D25"/>
    <mergeCell ref="E25:F25"/>
    <mergeCell ref="G28:H29"/>
    <mergeCell ref="E28:F29"/>
    <mergeCell ref="G25:H25"/>
    <mergeCell ref="A28:D29"/>
    <mergeCell ref="A33:D33"/>
    <mergeCell ref="E31:F31"/>
    <mergeCell ref="G31:H31"/>
    <mergeCell ref="G32:H32"/>
    <mergeCell ref="G33:H33"/>
    <mergeCell ref="I22:J22"/>
    <mergeCell ref="I23:J23"/>
    <mergeCell ref="A31:D31"/>
    <mergeCell ref="A32:D32"/>
    <mergeCell ref="I31:J31"/>
    <mergeCell ref="I32:J32"/>
    <mergeCell ref="A30:D30"/>
    <mergeCell ref="E30:F30"/>
    <mergeCell ref="G30:H30"/>
    <mergeCell ref="I30:J30"/>
    <mergeCell ref="A24:D24"/>
    <mergeCell ref="E24:F24"/>
    <mergeCell ref="G20:H20"/>
    <mergeCell ref="A18:D18"/>
    <mergeCell ref="A19:D19"/>
    <mergeCell ref="E18:F18"/>
    <mergeCell ref="E19:F19"/>
    <mergeCell ref="A17:D17"/>
    <mergeCell ref="I25:J25"/>
    <mergeCell ref="G24:H24"/>
    <mergeCell ref="G22:H22"/>
    <mergeCell ref="G23:H23"/>
    <mergeCell ref="I24:J24"/>
    <mergeCell ref="E20:F20"/>
    <mergeCell ref="E22:F22"/>
    <mergeCell ref="E23:F23"/>
    <mergeCell ref="I18:J18"/>
    <mergeCell ref="I19:J19"/>
    <mergeCell ref="A20:D20"/>
    <mergeCell ref="A22:D22"/>
    <mergeCell ref="A23:D23"/>
    <mergeCell ref="G18:H18"/>
    <mergeCell ref="G19:H19"/>
  </mergeCells>
  <pageMargins left="0.7" right="0.7" top="0.75" bottom="0.75" header="0.3" footer="0.3"/>
  <pageSetup paperSize="9" scale="64" orientation="portrait" horizontalDpi="300" verticalDpi="300" r:id="rId2"/>
  <ignoredErrors>
    <ignoredError sqref="K19:L27 K35:L37 K34 K31:L3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opLeftCell="A70" zoomScaleNormal="100" workbookViewId="0">
      <selection activeCell="P89" sqref="P89"/>
    </sheetView>
  </sheetViews>
  <sheetFormatPr defaultRowHeight="15" x14ac:dyDescent="0.25"/>
  <cols>
    <col min="1" max="4" width="5.7109375" style="73" customWidth="1"/>
    <col min="5" max="5" width="5.28515625" customWidth="1"/>
    <col min="6" max="8" width="8.85546875" customWidth="1"/>
    <col min="9" max="9" width="13.85546875" customWidth="1"/>
    <col min="10" max="10" width="12.28515625" customWidth="1"/>
    <col min="11" max="20" width="8.85546875" customWidth="1"/>
    <col min="21" max="21" width="13.7109375" bestFit="1" customWidth="1"/>
    <col min="22" max="22" width="8.85546875" customWidth="1"/>
  </cols>
  <sheetData>
    <row r="1" spans="1:18" x14ac:dyDescent="0.25">
      <c r="A1" s="1" t="s">
        <v>14</v>
      </c>
      <c r="B1"/>
      <c r="C1"/>
      <c r="D1"/>
    </row>
    <row r="2" spans="1:18" x14ac:dyDescent="0.25">
      <c r="A2" t="s">
        <v>12</v>
      </c>
      <c r="B2"/>
      <c r="C2"/>
      <c r="D2"/>
    </row>
    <row r="3" spans="1:18" x14ac:dyDescent="0.25">
      <c r="A3" t="s">
        <v>13</v>
      </c>
      <c r="B3"/>
      <c r="C3"/>
      <c r="D3"/>
    </row>
    <row r="5" spans="1:18" x14ac:dyDescent="0.25">
      <c r="A5" s="206" t="s">
        <v>133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61"/>
    </row>
    <row r="6" spans="1:18" x14ac:dyDescent="0.25">
      <c r="A6" s="206" t="s">
        <v>134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61"/>
    </row>
    <row r="7" spans="1:18" x14ac:dyDescent="0.25">
      <c r="A7" s="206" t="s">
        <v>194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61"/>
    </row>
    <row r="8" spans="1:18" ht="15.75" thickBot="1" x14ac:dyDescent="0.3"/>
    <row r="9" spans="1:18" ht="15" customHeight="1" x14ac:dyDescent="0.25">
      <c r="A9" s="200" t="s">
        <v>18</v>
      </c>
      <c r="B9" s="239"/>
      <c r="C9" s="239"/>
      <c r="D9" s="239"/>
      <c r="E9" s="239"/>
      <c r="F9" s="239"/>
      <c r="G9" s="239"/>
      <c r="H9" s="239"/>
      <c r="I9" s="201"/>
      <c r="J9" s="200" t="s">
        <v>159</v>
      </c>
      <c r="K9" s="201"/>
      <c r="L9" s="200" t="s">
        <v>177</v>
      </c>
      <c r="M9" s="201"/>
      <c r="N9" s="200" t="s">
        <v>183</v>
      </c>
      <c r="O9" s="201"/>
      <c r="P9" s="18" t="s">
        <v>38</v>
      </c>
      <c r="Q9" s="18" t="s">
        <v>38</v>
      </c>
      <c r="R9" s="2"/>
    </row>
    <row r="10" spans="1:18" x14ac:dyDescent="0.25">
      <c r="A10" s="202"/>
      <c r="B10" s="240"/>
      <c r="C10" s="240"/>
      <c r="D10" s="240"/>
      <c r="E10" s="240"/>
      <c r="F10" s="240"/>
      <c r="G10" s="240"/>
      <c r="H10" s="240"/>
      <c r="I10" s="203"/>
      <c r="J10" s="202"/>
      <c r="K10" s="203"/>
      <c r="L10" s="202"/>
      <c r="M10" s="203"/>
      <c r="N10" s="202"/>
      <c r="O10" s="203"/>
      <c r="P10" s="167" t="s">
        <v>178</v>
      </c>
      <c r="Q10" s="168" t="s">
        <v>179</v>
      </c>
      <c r="R10" s="2"/>
    </row>
    <row r="11" spans="1:18" ht="15.75" thickBot="1" x14ac:dyDescent="0.3">
      <c r="A11" s="241">
        <v>1</v>
      </c>
      <c r="B11" s="242"/>
      <c r="C11" s="242"/>
      <c r="D11" s="242"/>
      <c r="E11" s="242"/>
      <c r="F11" s="242"/>
      <c r="G11" s="242"/>
      <c r="H11" s="242"/>
      <c r="I11" s="243"/>
      <c r="J11" s="241">
        <v>2</v>
      </c>
      <c r="K11" s="242"/>
      <c r="L11" s="191">
        <v>3</v>
      </c>
      <c r="M11" s="191"/>
      <c r="N11" s="191">
        <v>4</v>
      </c>
      <c r="O11" s="191"/>
      <c r="P11" s="19">
        <v>5</v>
      </c>
      <c r="Q11" s="19">
        <v>6</v>
      </c>
      <c r="R11" s="2"/>
    </row>
    <row r="12" spans="1:18" s="73" customFormat="1" x14ac:dyDescent="0.25">
      <c r="A12" s="244" t="s">
        <v>155</v>
      </c>
      <c r="B12" s="245"/>
      <c r="C12" s="245"/>
      <c r="D12" s="245"/>
      <c r="E12" s="245"/>
      <c r="F12" s="245"/>
      <c r="G12" s="245"/>
      <c r="H12" s="245"/>
      <c r="I12" s="246"/>
      <c r="J12" s="90"/>
      <c r="K12" s="91"/>
      <c r="L12" s="92"/>
      <c r="M12" s="91"/>
      <c r="N12" s="92"/>
      <c r="O12" s="91"/>
      <c r="P12" s="93"/>
      <c r="Q12" s="93"/>
      <c r="R12" s="2"/>
    </row>
    <row r="13" spans="1:18" x14ac:dyDescent="0.25">
      <c r="A13" s="102">
        <v>6</v>
      </c>
      <c r="B13" s="97"/>
      <c r="C13" s="97"/>
      <c r="D13" s="103"/>
      <c r="E13" s="250" t="s">
        <v>39</v>
      </c>
      <c r="F13" s="250"/>
      <c r="G13" s="250"/>
      <c r="H13" s="250"/>
      <c r="I13" s="251"/>
      <c r="J13" s="284">
        <f>J14+J22+J26+J33</f>
        <v>1164509.17</v>
      </c>
      <c r="K13" s="284"/>
      <c r="L13" s="287">
        <f>L14+L22+L26+L33</f>
        <v>2570981.29</v>
      </c>
      <c r="M13" s="288"/>
      <c r="N13" s="284">
        <f>N14+N22+N26+N33</f>
        <v>1258240.5</v>
      </c>
      <c r="O13" s="284"/>
      <c r="P13" s="84">
        <f>(N13/J13)*100</f>
        <v>108.04899887563788</v>
      </c>
      <c r="Q13" s="84">
        <f>N13/L13*100</f>
        <v>48.940087774812241</v>
      </c>
      <c r="R13" s="2"/>
    </row>
    <row r="14" spans="1:18" ht="15" customHeight="1" x14ac:dyDescent="0.25">
      <c r="A14" s="104"/>
      <c r="B14" s="98">
        <v>63</v>
      </c>
      <c r="C14" s="99"/>
      <c r="D14" s="105"/>
      <c r="E14" s="252" t="s">
        <v>19</v>
      </c>
      <c r="F14" s="252"/>
      <c r="G14" s="252"/>
      <c r="H14" s="252"/>
      <c r="I14" s="253"/>
      <c r="J14" s="266">
        <f>+J16</f>
        <v>1022860.74</v>
      </c>
      <c r="K14" s="267"/>
      <c r="L14" s="266">
        <v>2311356.2999999998</v>
      </c>
      <c r="M14" s="267"/>
      <c r="N14" s="266">
        <f>+N16</f>
        <v>1117214.4099999999</v>
      </c>
      <c r="O14" s="267"/>
      <c r="P14" s="290">
        <f>N14/J14*100</f>
        <v>109.22448836974621</v>
      </c>
      <c r="Q14" s="290">
        <f>N14/L14*100</f>
        <v>48.335880106411985</v>
      </c>
      <c r="R14" s="2"/>
    </row>
    <row r="15" spans="1:18" s="73" customFormat="1" ht="15" customHeight="1" x14ac:dyDescent="0.25">
      <c r="A15" s="106"/>
      <c r="B15" s="100"/>
      <c r="C15" s="101"/>
      <c r="D15" s="107"/>
      <c r="E15" s="252"/>
      <c r="F15" s="252"/>
      <c r="G15" s="252"/>
      <c r="H15" s="252"/>
      <c r="I15" s="253"/>
      <c r="J15" s="268"/>
      <c r="K15" s="269"/>
      <c r="L15" s="268"/>
      <c r="M15" s="269"/>
      <c r="N15" s="268"/>
      <c r="O15" s="269"/>
      <c r="P15" s="290"/>
      <c r="Q15" s="290"/>
      <c r="R15" s="2"/>
    </row>
    <row r="16" spans="1:18" ht="15" customHeight="1" x14ac:dyDescent="0.25">
      <c r="A16" s="104"/>
      <c r="B16" s="98"/>
      <c r="C16" s="99">
        <v>636</v>
      </c>
      <c r="D16" s="112"/>
      <c r="E16" s="254" t="s">
        <v>20</v>
      </c>
      <c r="F16" s="254"/>
      <c r="G16" s="254"/>
      <c r="H16" s="254"/>
      <c r="I16" s="255"/>
      <c r="J16" s="270">
        <f t="shared" ref="J16" si="0">J18+J20</f>
        <v>1022860.74</v>
      </c>
      <c r="K16" s="271"/>
      <c r="L16" s="270"/>
      <c r="M16" s="271"/>
      <c r="N16" s="270">
        <f t="shared" ref="N16" si="1">N18+N20</f>
        <v>1117214.4099999999</v>
      </c>
      <c r="O16" s="271"/>
      <c r="P16" s="289">
        <f>N16/J16*100</f>
        <v>109.22448836974621</v>
      </c>
      <c r="Q16" s="289"/>
      <c r="R16" s="2"/>
    </row>
    <row r="17" spans="1:21" x14ac:dyDescent="0.25">
      <c r="A17" s="106"/>
      <c r="B17" s="100"/>
      <c r="C17" s="101"/>
      <c r="D17" s="107"/>
      <c r="E17" s="254"/>
      <c r="F17" s="254"/>
      <c r="G17" s="254"/>
      <c r="H17" s="254"/>
      <c r="I17" s="255"/>
      <c r="J17" s="272"/>
      <c r="K17" s="273"/>
      <c r="L17" s="272"/>
      <c r="M17" s="273"/>
      <c r="N17" s="272"/>
      <c r="O17" s="273"/>
      <c r="P17" s="289"/>
      <c r="Q17" s="289"/>
      <c r="R17" s="2"/>
    </row>
    <row r="18" spans="1:21" x14ac:dyDescent="0.25">
      <c r="A18" s="104"/>
      <c r="B18" s="98"/>
      <c r="C18" s="99"/>
      <c r="D18" s="112">
        <v>6361</v>
      </c>
      <c r="E18" s="256" t="s">
        <v>21</v>
      </c>
      <c r="F18" s="256"/>
      <c r="G18" s="256"/>
      <c r="H18" s="256"/>
      <c r="I18" s="257"/>
      <c r="J18" s="224">
        <v>1022860.74</v>
      </c>
      <c r="K18" s="225"/>
      <c r="L18" s="224"/>
      <c r="M18" s="225"/>
      <c r="N18" s="224">
        <v>1117214.4099999999</v>
      </c>
      <c r="O18" s="225"/>
      <c r="P18" s="289">
        <f>N18/J18*100</f>
        <v>109.22448836974621</v>
      </c>
      <c r="Q18" s="289"/>
      <c r="R18" s="2"/>
    </row>
    <row r="19" spans="1:21" ht="15" customHeight="1" x14ac:dyDescent="0.25">
      <c r="A19" s="106"/>
      <c r="B19" s="100"/>
      <c r="C19" s="101"/>
      <c r="D19" s="107"/>
      <c r="E19" s="258"/>
      <c r="F19" s="258"/>
      <c r="G19" s="258"/>
      <c r="H19" s="258"/>
      <c r="I19" s="259"/>
      <c r="J19" s="274"/>
      <c r="K19" s="275"/>
      <c r="L19" s="274"/>
      <c r="M19" s="275"/>
      <c r="N19" s="274"/>
      <c r="O19" s="275"/>
      <c r="P19" s="289"/>
      <c r="Q19" s="289"/>
      <c r="R19" s="2"/>
    </row>
    <row r="20" spans="1:21" x14ac:dyDescent="0.25">
      <c r="A20" s="104"/>
      <c r="B20" s="98"/>
      <c r="C20" s="99"/>
      <c r="D20" s="112">
        <v>6362</v>
      </c>
      <c r="E20" s="256" t="s">
        <v>22</v>
      </c>
      <c r="F20" s="256"/>
      <c r="G20" s="256"/>
      <c r="H20" s="256"/>
      <c r="I20" s="257"/>
      <c r="J20" s="224"/>
      <c r="K20" s="225"/>
      <c r="L20" s="224"/>
      <c r="M20" s="225"/>
      <c r="N20" s="224"/>
      <c r="O20" s="225"/>
      <c r="P20" s="289" t="e">
        <f>N20/J20*100</f>
        <v>#DIV/0!</v>
      </c>
      <c r="Q20" s="289"/>
      <c r="R20" s="2"/>
    </row>
    <row r="21" spans="1:21" ht="15" customHeight="1" x14ac:dyDescent="0.25">
      <c r="A21" s="106"/>
      <c r="B21" s="100"/>
      <c r="C21" s="101"/>
      <c r="D21" s="107"/>
      <c r="E21" s="258"/>
      <c r="F21" s="258"/>
      <c r="G21" s="258"/>
      <c r="H21" s="258"/>
      <c r="I21" s="259"/>
      <c r="J21" s="274"/>
      <c r="K21" s="275"/>
      <c r="L21" s="274"/>
      <c r="M21" s="275"/>
      <c r="N21" s="274"/>
      <c r="O21" s="275"/>
      <c r="P21" s="289"/>
      <c r="Q21" s="289"/>
      <c r="R21" s="2"/>
    </row>
    <row r="22" spans="1:21" x14ac:dyDescent="0.25">
      <c r="A22" s="104"/>
      <c r="B22" s="98">
        <v>65</v>
      </c>
      <c r="C22" s="99"/>
      <c r="D22" s="112"/>
      <c r="E22" s="252" t="s">
        <v>23</v>
      </c>
      <c r="F22" s="252"/>
      <c r="G22" s="252"/>
      <c r="H22" s="252"/>
      <c r="I22" s="253"/>
      <c r="J22" s="266">
        <f>J24</f>
        <v>715</v>
      </c>
      <c r="K22" s="267"/>
      <c r="L22" s="266">
        <v>2000</v>
      </c>
      <c r="M22" s="267"/>
      <c r="N22" s="266">
        <f>N24</f>
        <v>858</v>
      </c>
      <c r="O22" s="267"/>
      <c r="P22" s="290">
        <f>N22/J22*100</f>
        <v>120</v>
      </c>
      <c r="Q22" s="290">
        <f>N22/L22*100</f>
        <v>42.9</v>
      </c>
      <c r="R22" s="2"/>
    </row>
    <row r="23" spans="1:21" x14ac:dyDescent="0.25">
      <c r="A23" s="106"/>
      <c r="B23" s="100"/>
      <c r="C23" s="101"/>
      <c r="D23" s="107"/>
      <c r="E23" s="252"/>
      <c r="F23" s="252"/>
      <c r="G23" s="252"/>
      <c r="H23" s="252"/>
      <c r="I23" s="253"/>
      <c r="J23" s="268"/>
      <c r="K23" s="269"/>
      <c r="L23" s="268"/>
      <c r="M23" s="269"/>
      <c r="N23" s="268"/>
      <c r="O23" s="269"/>
      <c r="P23" s="290"/>
      <c r="Q23" s="290"/>
      <c r="R23" s="2"/>
      <c r="U23" s="73"/>
    </row>
    <row r="24" spans="1:21" x14ac:dyDescent="0.25">
      <c r="A24" s="140"/>
      <c r="B24" s="141"/>
      <c r="C24" s="142">
        <v>652</v>
      </c>
      <c r="D24" s="136"/>
      <c r="E24" s="4" t="s">
        <v>24</v>
      </c>
      <c r="F24" s="4"/>
      <c r="G24" s="4"/>
      <c r="H24" s="4"/>
      <c r="I24" s="12"/>
      <c r="J24" s="276">
        <f>J25</f>
        <v>715</v>
      </c>
      <c r="K24" s="277"/>
      <c r="L24" s="276"/>
      <c r="M24" s="277"/>
      <c r="N24" s="276">
        <f t="shared" ref="N24" si="2">N25</f>
        <v>858</v>
      </c>
      <c r="O24" s="277"/>
      <c r="P24" s="85">
        <f>N24/J24*100</f>
        <v>120</v>
      </c>
      <c r="Q24" s="85"/>
      <c r="R24" s="2"/>
      <c r="U24" s="73"/>
    </row>
    <row r="25" spans="1:21" x14ac:dyDescent="0.25">
      <c r="A25" s="108"/>
      <c r="B25" s="109"/>
      <c r="C25" s="110"/>
      <c r="D25" s="111">
        <v>6526</v>
      </c>
      <c r="E25" s="7" t="s">
        <v>25</v>
      </c>
      <c r="F25" s="7"/>
      <c r="G25" s="7"/>
      <c r="H25" s="7"/>
      <c r="I25" s="14"/>
      <c r="J25" s="278">
        <v>715</v>
      </c>
      <c r="K25" s="279"/>
      <c r="L25" s="278"/>
      <c r="M25" s="279"/>
      <c r="N25" s="278">
        <v>858</v>
      </c>
      <c r="O25" s="279"/>
      <c r="P25" s="85">
        <f>N25/J25*100</f>
        <v>120</v>
      </c>
      <c r="Q25" s="85"/>
      <c r="R25" s="2"/>
      <c r="T25" s="23"/>
      <c r="U25" s="73"/>
    </row>
    <row r="26" spans="1:21" x14ac:dyDescent="0.25">
      <c r="A26" s="104"/>
      <c r="B26" s="98">
        <v>66</v>
      </c>
      <c r="C26" s="99"/>
      <c r="D26" s="112"/>
      <c r="E26" s="252" t="s">
        <v>33</v>
      </c>
      <c r="F26" s="252"/>
      <c r="G26" s="252"/>
      <c r="H26" s="252"/>
      <c r="I26" s="253"/>
      <c r="J26" s="266">
        <f t="shared" ref="J26" si="3">J28+J30</f>
        <v>10371.32</v>
      </c>
      <c r="K26" s="267"/>
      <c r="L26" s="266">
        <v>15000</v>
      </c>
      <c r="M26" s="267"/>
      <c r="N26" s="266">
        <f t="shared" ref="N26" si="4">N28+N30</f>
        <v>6404.07</v>
      </c>
      <c r="O26" s="267"/>
      <c r="P26" s="290">
        <f>N26/J26*100</f>
        <v>61.747877801475603</v>
      </c>
      <c r="Q26" s="290">
        <f>N26/L26*100</f>
        <v>42.693799999999996</v>
      </c>
      <c r="R26" s="2"/>
      <c r="U26" s="73"/>
    </row>
    <row r="27" spans="1:21" x14ac:dyDescent="0.25">
      <c r="A27" s="106"/>
      <c r="B27" s="100"/>
      <c r="C27" s="101"/>
      <c r="D27" s="107"/>
      <c r="E27" s="252"/>
      <c r="F27" s="252"/>
      <c r="G27" s="252"/>
      <c r="H27" s="252"/>
      <c r="I27" s="253"/>
      <c r="J27" s="268"/>
      <c r="K27" s="269"/>
      <c r="L27" s="268"/>
      <c r="M27" s="269"/>
      <c r="N27" s="268"/>
      <c r="O27" s="269"/>
      <c r="P27" s="290"/>
      <c r="Q27" s="290"/>
      <c r="R27" s="2"/>
      <c r="T27" s="23"/>
      <c r="U27" s="73"/>
    </row>
    <row r="28" spans="1:21" x14ac:dyDescent="0.25">
      <c r="A28" s="106"/>
      <c r="B28" s="100"/>
      <c r="C28" s="101">
        <v>661</v>
      </c>
      <c r="D28" s="113"/>
      <c r="E28" s="4" t="s">
        <v>26</v>
      </c>
      <c r="F28" s="4"/>
      <c r="G28" s="4"/>
      <c r="H28" s="4"/>
      <c r="I28" s="12"/>
      <c r="J28" s="276">
        <f t="shared" ref="J28" si="5">J29</f>
        <v>10371.32</v>
      </c>
      <c r="K28" s="277"/>
      <c r="L28" s="276"/>
      <c r="M28" s="277"/>
      <c r="N28" s="276">
        <f t="shared" ref="N28" si="6">N29</f>
        <v>6404.07</v>
      </c>
      <c r="O28" s="277"/>
      <c r="P28" s="85">
        <f>N28/J28*100</f>
        <v>61.747877801475603</v>
      </c>
      <c r="Q28" s="85"/>
      <c r="R28" s="2"/>
      <c r="U28" s="73"/>
    </row>
    <row r="29" spans="1:21" x14ac:dyDescent="0.25">
      <c r="A29" s="108"/>
      <c r="B29" s="109"/>
      <c r="C29" s="110"/>
      <c r="D29" s="111">
        <v>6615</v>
      </c>
      <c r="E29" s="7" t="s">
        <v>27</v>
      </c>
      <c r="F29" s="7"/>
      <c r="G29" s="7"/>
      <c r="H29" s="7"/>
      <c r="I29" s="14"/>
      <c r="J29" s="278">
        <v>10371.32</v>
      </c>
      <c r="K29" s="279"/>
      <c r="L29" s="278"/>
      <c r="M29" s="279"/>
      <c r="N29" s="278">
        <v>6404.07</v>
      </c>
      <c r="O29" s="279"/>
      <c r="P29" s="85">
        <f>N29/J29*100</f>
        <v>61.747877801475603</v>
      </c>
      <c r="Q29" s="85"/>
      <c r="R29" s="2"/>
      <c r="T29" s="23"/>
      <c r="U29" s="73"/>
    </row>
    <row r="30" spans="1:21" x14ac:dyDescent="0.25">
      <c r="A30" s="104"/>
      <c r="B30" s="98"/>
      <c r="C30" s="99">
        <v>663</v>
      </c>
      <c r="D30" s="112"/>
      <c r="E30" s="254" t="s">
        <v>34</v>
      </c>
      <c r="F30" s="254"/>
      <c r="G30" s="254"/>
      <c r="H30" s="254"/>
      <c r="I30" s="255"/>
      <c r="J30" s="270">
        <f t="shared" ref="J30" si="7">J32</f>
        <v>0</v>
      </c>
      <c r="K30" s="271"/>
      <c r="L30" s="270"/>
      <c r="M30" s="271"/>
      <c r="N30" s="270">
        <f t="shared" ref="N30" si="8">N32</f>
        <v>0</v>
      </c>
      <c r="O30" s="271"/>
      <c r="P30" s="289" t="e">
        <f>N30/J30*100</f>
        <v>#DIV/0!</v>
      </c>
      <c r="Q30" s="289" t="e">
        <f>N30/L30*100</f>
        <v>#DIV/0!</v>
      </c>
      <c r="R30" s="2"/>
    </row>
    <row r="31" spans="1:21" x14ac:dyDescent="0.25">
      <c r="A31" s="106"/>
      <c r="B31" s="100"/>
      <c r="C31" s="101"/>
      <c r="D31" s="107"/>
      <c r="E31" s="254"/>
      <c r="F31" s="254"/>
      <c r="G31" s="254"/>
      <c r="H31" s="254"/>
      <c r="I31" s="255"/>
      <c r="J31" s="272"/>
      <c r="K31" s="273"/>
      <c r="L31" s="272"/>
      <c r="M31" s="273"/>
      <c r="N31" s="272"/>
      <c r="O31" s="273"/>
      <c r="P31" s="289"/>
      <c r="Q31" s="289"/>
      <c r="R31" s="2"/>
    </row>
    <row r="32" spans="1:21" x14ac:dyDescent="0.25">
      <c r="A32" s="106"/>
      <c r="B32" s="100"/>
      <c r="C32" s="101"/>
      <c r="D32" s="113">
        <v>6631</v>
      </c>
      <c r="E32" s="7" t="s">
        <v>28</v>
      </c>
      <c r="F32" s="7"/>
      <c r="G32" s="7"/>
      <c r="H32" s="7"/>
      <c r="I32" s="14"/>
      <c r="J32" s="278"/>
      <c r="K32" s="279"/>
      <c r="L32" s="278"/>
      <c r="M32" s="279"/>
      <c r="N32" s="278"/>
      <c r="O32" s="279"/>
      <c r="P32" s="85" t="e">
        <f>N32/J32*100</f>
        <v>#DIV/0!</v>
      </c>
      <c r="Q32" s="85"/>
      <c r="R32" s="2"/>
    </row>
    <row r="33" spans="1:21" x14ac:dyDescent="0.25">
      <c r="A33" s="104"/>
      <c r="B33" s="98">
        <v>67</v>
      </c>
      <c r="C33" s="99"/>
      <c r="D33" s="112"/>
      <c r="E33" s="252" t="s">
        <v>29</v>
      </c>
      <c r="F33" s="252"/>
      <c r="G33" s="252"/>
      <c r="H33" s="252"/>
      <c r="I33" s="253"/>
      <c r="J33" s="266">
        <f t="shared" ref="J33" si="9">J35</f>
        <v>130562.11</v>
      </c>
      <c r="K33" s="267"/>
      <c r="L33" s="266">
        <f>193978.97+29090.37+19555.65</f>
        <v>242624.99</v>
      </c>
      <c r="M33" s="267"/>
      <c r="N33" s="266">
        <f t="shared" ref="N33" si="10">N35</f>
        <v>133764.01999999999</v>
      </c>
      <c r="O33" s="267"/>
      <c r="P33" s="290">
        <f>N33/J33*100</f>
        <v>102.45240368740976</v>
      </c>
      <c r="Q33" s="290">
        <f>N33/L33*100</f>
        <v>55.132004333106821</v>
      </c>
      <c r="R33" s="2"/>
      <c r="T33" s="23"/>
    </row>
    <row r="34" spans="1:21" x14ac:dyDescent="0.25">
      <c r="A34" s="106"/>
      <c r="B34" s="100"/>
      <c r="C34" s="101"/>
      <c r="D34" s="113"/>
      <c r="E34" s="252"/>
      <c r="F34" s="252"/>
      <c r="G34" s="252"/>
      <c r="H34" s="252"/>
      <c r="I34" s="253"/>
      <c r="J34" s="268"/>
      <c r="K34" s="269"/>
      <c r="L34" s="268"/>
      <c r="M34" s="269"/>
      <c r="N34" s="268"/>
      <c r="O34" s="269"/>
      <c r="P34" s="290"/>
      <c r="Q34" s="290"/>
      <c r="R34" s="2"/>
    </row>
    <row r="35" spans="1:21" x14ac:dyDescent="0.25">
      <c r="A35" s="104"/>
      <c r="B35" s="98"/>
      <c r="C35" s="99">
        <v>671</v>
      </c>
      <c r="D35" s="112"/>
      <c r="E35" s="254" t="s">
        <v>30</v>
      </c>
      <c r="F35" s="254"/>
      <c r="G35" s="254"/>
      <c r="H35" s="254"/>
      <c r="I35" s="255"/>
      <c r="J35" s="270">
        <f>J37</f>
        <v>130562.11</v>
      </c>
      <c r="K35" s="271"/>
      <c r="L35" s="270"/>
      <c r="M35" s="271"/>
      <c r="N35" s="270">
        <f t="shared" ref="N35" si="11">N37</f>
        <v>133764.01999999999</v>
      </c>
      <c r="O35" s="271"/>
      <c r="P35" s="289">
        <f>N35/J35*100</f>
        <v>102.45240368740976</v>
      </c>
      <c r="Q35" s="289"/>
      <c r="R35" s="2"/>
      <c r="T35" s="23"/>
    </row>
    <row r="36" spans="1:21" ht="15" customHeight="1" x14ac:dyDescent="0.25">
      <c r="A36" s="106"/>
      <c r="B36" s="100"/>
      <c r="C36" s="101"/>
      <c r="D36" s="113"/>
      <c r="E36" s="254"/>
      <c r="F36" s="254"/>
      <c r="G36" s="254"/>
      <c r="H36" s="254"/>
      <c r="I36" s="255"/>
      <c r="J36" s="272"/>
      <c r="K36" s="273"/>
      <c r="L36" s="272"/>
      <c r="M36" s="273"/>
      <c r="N36" s="272"/>
      <c r="O36" s="273"/>
      <c r="P36" s="289"/>
      <c r="Q36" s="289"/>
      <c r="R36" s="2"/>
    </row>
    <row r="37" spans="1:21" x14ac:dyDescent="0.25">
      <c r="A37" s="104"/>
      <c r="B37" s="98"/>
      <c r="C37" s="99"/>
      <c r="D37" s="112">
        <v>6711</v>
      </c>
      <c r="E37" s="291" t="s">
        <v>31</v>
      </c>
      <c r="F37" s="291"/>
      <c r="G37" s="291"/>
      <c r="H37" s="291"/>
      <c r="I37" s="292"/>
      <c r="J37" s="224">
        <v>130562.11</v>
      </c>
      <c r="K37" s="225"/>
      <c r="L37" s="224"/>
      <c r="M37" s="225"/>
      <c r="N37" s="224">
        <v>133764.01999999999</v>
      </c>
      <c r="O37" s="225"/>
      <c r="P37" s="289">
        <f>N37/J37*100</f>
        <v>102.45240368740976</v>
      </c>
      <c r="Q37" s="289"/>
      <c r="R37" s="2"/>
      <c r="T37" s="23"/>
    </row>
    <row r="38" spans="1:21" x14ac:dyDescent="0.25">
      <c r="A38" s="106"/>
      <c r="B38" s="100"/>
      <c r="C38" s="101"/>
      <c r="D38" s="113"/>
      <c r="E38" s="291"/>
      <c r="F38" s="291"/>
      <c r="G38" s="291"/>
      <c r="H38" s="291"/>
      <c r="I38" s="292"/>
      <c r="J38" s="274"/>
      <c r="K38" s="275"/>
      <c r="L38" s="274"/>
      <c r="M38" s="275"/>
      <c r="N38" s="274"/>
      <c r="O38" s="275"/>
      <c r="P38" s="289"/>
      <c r="Q38" s="289"/>
      <c r="R38" s="2"/>
    </row>
    <row r="39" spans="1:21" x14ac:dyDescent="0.25">
      <c r="A39" s="118">
        <v>9</v>
      </c>
      <c r="B39" s="115"/>
      <c r="C39" s="115"/>
      <c r="D39" s="116"/>
      <c r="E39" s="6" t="s">
        <v>32</v>
      </c>
      <c r="F39" s="6"/>
      <c r="G39" s="6"/>
      <c r="H39" s="6"/>
      <c r="I39" s="15"/>
      <c r="J39" s="280">
        <f t="shared" ref="J39" si="12">J40</f>
        <v>48676.31</v>
      </c>
      <c r="K39" s="281"/>
      <c r="L39" s="280">
        <f t="shared" ref="L39" si="13">L40</f>
        <v>25000</v>
      </c>
      <c r="M39" s="281"/>
      <c r="N39" s="280">
        <f>N40</f>
        <v>55912.75</v>
      </c>
      <c r="O39" s="281"/>
      <c r="P39" s="86">
        <f t="shared" ref="P39:P44" si="14">N39/J39*100</f>
        <v>114.86645146273413</v>
      </c>
      <c r="Q39" s="86">
        <f>N39/L39*100</f>
        <v>223.65100000000001</v>
      </c>
      <c r="R39" s="2"/>
    </row>
    <row r="40" spans="1:21" x14ac:dyDescent="0.25">
      <c r="A40" s="106"/>
      <c r="B40" s="100">
        <v>92</v>
      </c>
      <c r="C40" s="101"/>
      <c r="D40" s="113"/>
      <c r="E40" s="5" t="s">
        <v>35</v>
      </c>
      <c r="F40" s="5"/>
      <c r="G40" s="5"/>
      <c r="H40" s="5"/>
      <c r="I40" s="17"/>
      <c r="J40" s="282">
        <f>J41</f>
        <v>48676.31</v>
      </c>
      <c r="K40" s="283"/>
      <c r="L40" s="282">
        <f>L41</f>
        <v>25000</v>
      </c>
      <c r="M40" s="283"/>
      <c r="N40" s="282">
        <f>N41</f>
        <v>55912.75</v>
      </c>
      <c r="O40" s="283"/>
      <c r="P40" s="87">
        <f t="shared" si="14"/>
        <v>114.86645146273413</v>
      </c>
      <c r="Q40" s="87">
        <f>N40/L40*100</f>
        <v>223.65100000000001</v>
      </c>
      <c r="R40" s="2"/>
    </row>
    <row r="41" spans="1:21" x14ac:dyDescent="0.25">
      <c r="A41" s="106"/>
      <c r="B41" s="100"/>
      <c r="C41" s="101">
        <v>922</v>
      </c>
      <c r="D41" s="113"/>
      <c r="E41" s="4" t="s">
        <v>37</v>
      </c>
      <c r="F41" s="4"/>
      <c r="G41" s="4"/>
      <c r="H41" s="4"/>
      <c r="I41" s="12"/>
      <c r="J41" s="276">
        <f>J42</f>
        <v>48676.31</v>
      </c>
      <c r="K41" s="277"/>
      <c r="L41" s="276">
        <f>L42</f>
        <v>25000</v>
      </c>
      <c r="M41" s="277"/>
      <c r="N41" s="276">
        <f>N42+N43</f>
        <v>55912.75</v>
      </c>
      <c r="O41" s="277"/>
      <c r="P41" s="85">
        <f t="shared" si="14"/>
        <v>114.86645146273413</v>
      </c>
      <c r="Q41" s="85">
        <f t="shared" ref="Q41:Q42" si="15">N41/L41*100</f>
        <v>223.65100000000001</v>
      </c>
      <c r="R41" s="2"/>
    </row>
    <row r="42" spans="1:21" x14ac:dyDescent="0.25">
      <c r="A42" s="106"/>
      <c r="B42" s="100"/>
      <c r="C42" s="101"/>
      <c r="D42" s="113">
        <v>9221</v>
      </c>
      <c r="E42" s="8" t="s">
        <v>36</v>
      </c>
      <c r="F42" s="8"/>
      <c r="G42" s="8"/>
      <c r="H42" s="8"/>
      <c r="I42" s="22"/>
      <c r="J42" s="222">
        <v>48676.31</v>
      </c>
      <c r="K42" s="223"/>
      <c r="L42" s="224">
        <v>25000</v>
      </c>
      <c r="M42" s="225"/>
      <c r="N42" s="285">
        <v>55912.75</v>
      </c>
      <c r="O42" s="286"/>
      <c r="P42" s="88">
        <f t="shared" si="14"/>
        <v>114.86645146273413</v>
      </c>
      <c r="Q42" s="88">
        <f t="shared" si="15"/>
        <v>223.65100000000001</v>
      </c>
      <c r="R42" s="2"/>
      <c r="T42" s="73"/>
      <c r="U42" s="73"/>
    </row>
    <row r="43" spans="1:21" s="73" customFormat="1" ht="15.75" thickBot="1" x14ac:dyDescent="0.3">
      <c r="A43" s="106"/>
      <c r="B43" s="100"/>
      <c r="C43" s="101"/>
      <c r="D43" s="113">
        <v>9222</v>
      </c>
      <c r="E43" s="8" t="s">
        <v>164</v>
      </c>
      <c r="F43" s="8"/>
      <c r="G43" s="8"/>
      <c r="H43" s="8"/>
      <c r="I43" s="22"/>
      <c r="J43" s="222"/>
      <c r="K43" s="223"/>
      <c r="L43" s="224"/>
      <c r="M43" s="225"/>
      <c r="N43" s="224"/>
      <c r="O43" s="225"/>
      <c r="P43" s="128" t="e">
        <f t="shared" si="14"/>
        <v>#DIV/0!</v>
      </c>
      <c r="Q43" s="128" t="e">
        <f t="shared" ref="Q43" si="16">N43/L43*100</f>
        <v>#DIV/0!</v>
      </c>
      <c r="R43" s="2"/>
    </row>
    <row r="44" spans="1:21" ht="15.75" thickBot="1" x14ac:dyDescent="0.3">
      <c r="A44" s="247" t="s">
        <v>124</v>
      </c>
      <c r="B44" s="248"/>
      <c r="C44" s="248"/>
      <c r="D44" s="248"/>
      <c r="E44" s="248"/>
      <c r="F44" s="248"/>
      <c r="G44" s="248"/>
      <c r="H44" s="248"/>
      <c r="I44" s="249"/>
      <c r="J44" s="228">
        <f>J39+J13</f>
        <v>1213185.48</v>
      </c>
      <c r="K44" s="228"/>
      <c r="L44" s="228">
        <f>L39+L13</f>
        <v>2595981.29</v>
      </c>
      <c r="M44" s="228"/>
      <c r="N44" s="228">
        <f>N39+N13</f>
        <v>1314153.25</v>
      </c>
      <c r="O44" s="228"/>
      <c r="P44" s="89">
        <f t="shared" si="14"/>
        <v>108.32253366566833</v>
      </c>
      <c r="Q44" s="89">
        <f>N44/L44*100</f>
        <v>50.622600981842979</v>
      </c>
      <c r="R44" s="2"/>
      <c r="T44" s="73"/>
      <c r="U44" s="73"/>
    </row>
    <row r="45" spans="1:21" ht="15.75" thickBot="1" x14ac:dyDescent="0.3">
      <c r="A45" s="74"/>
      <c r="B45" s="74"/>
      <c r="J45" s="23"/>
      <c r="K45" s="23"/>
      <c r="L45" s="23"/>
      <c r="M45" s="23"/>
      <c r="N45" s="23"/>
      <c r="O45" s="23"/>
      <c r="P45" s="23"/>
      <c r="Q45" s="33"/>
      <c r="R45" s="23"/>
      <c r="T45" s="73"/>
      <c r="U45" s="73"/>
    </row>
    <row r="46" spans="1:21" x14ac:dyDescent="0.25">
      <c r="A46" s="117">
        <v>3</v>
      </c>
      <c r="B46" s="114"/>
      <c r="C46" s="114"/>
      <c r="D46" s="135"/>
      <c r="E46" s="260" t="s">
        <v>40</v>
      </c>
      <c r="F46" s="260"/>
      <c r="G46" s="260"/>
      <c r="H46" s="260"/>
      <c r="I46" s="261"/>
      <c r="J46" s="229">
        <f>J47+J54+J85</f>
        <v>1327430.8999999999</v>
      </c>
      <c r="K46" s="230"/>
      <c r="L46" s="229">
        <f>L47+L54+L85</f>
        <v>2583481.29</v>
      </c>
      <c r="M46" s="230"/>
      <c r="N46" s="229">
        <f>N47+N54+N85</f>
        <v>1256674.1500000001</v>
      </c>
      <c r="O46" s="230"/>
      <c r="P46" s="94">
        <f>(N46/J46)*100</f>
        <v>94.669647211014919</v>
      </c>
      <c r="Q46" s="94">
        <f>N46/L46*100</f>
        <v>48.642665029712681</v>
      </c>
      <c r="T46" s="73"/>
      <c r="U46" s="73"/>
    </row>
    <row r="47" spans="1:21" x14ac:dyDescent="0.25">
      <c r="A47" s="106"/>
      <c r="B47" s="100">
        <v>31</v>
      </c>
      <c r="C47" s="101"/>
      <c r="D47" s="136"/>
      <c r="E47" s="137" t="s">
        <v>42</v>
      </c>
      <c r="F47" s="5"/>
      <c r="G47" s="5"/>
      <c r="H47" s="5"/>
      <c r="I47" s="17"/>
      <c r="J47" s="234">
        <f t="shared" ref="J47" si="17">J48+J50+J52</f>
        <v>1192503.42</v>
      </c>
      <c r="K47" s="235"/>
      <c r="L47" s="234">
        <f>49767.3-1473.34+2280000</f>
        <v>2328293.96</v>
      </c>
      <c r="M47" s="235"/>
      <c r="N47" s="234">
        <f t="shared" ref="N47" si="18">N48+N50+N52</f>
        <v>1127253.58</v>
      </c>
      <c r="O47" s="235"/>
      <c r="P47" s="95">
        <f t="shared" ref="P47:P78" si="19">N47/J47*100</f>
        <v>94.528330996316996</v>
      </c>
      <c r="Q47" s="95">
        <f>N47/L47*100</f>
        <v>48.415432044500086</v>
      </c>
      <c r="R47" s="2"/>
      <c r="T47" s="73"/>
      <c r="U47" s="73"/>
    </row>
    <row r="48" spans="1:21" ht="15" customHeight="1" x14ac:dyDescent="0.25">
      <c r="A48" s="106"/>
      <c r="B48" s="100"/>
      <c r="C48" s="101">
        <v>311</v>
      </c>
      <c r="D48" s="113"/>
      <c r="E48" s="138" t="s">
        <v>43</v>
      </c>
      <c r="F48" s="4"/>
      <c r="G48" s="4"/>
      <c r="H48" s="4"/>
      <c r="I48" s="12"/>
      <c r="J48" s="231">
        <f t="shared" ref="J48" si="20">J49</f>
        <v>995827.35</v>
      </c>
      <c r="K48" s="233"/>
      <c r="L48" s="231"/>
      <c r="M48" s="233"/>
      <c r="N48" s="231">
        <f t="shared" ref="N48" si="21">N49</f>
        <v>939126.66</v>
      </c>
      <c r="O48" s="233"/>
      <c r="P48" s="96">
        <f t="shared" si="19"/>
        <v>94.306172651313517</v>
      </c>
      <c r="Q48" s="96"/>
      <c r="R48" s="2"/>
      <c r="T48" s="73"/>
      <c r="U48" s="73"/>
    </row>
    <row r="49" spans="1:21" x14ac:dyDescent="0.25">
      <c r="A49" s="106"/>
      <c r="B49" s="100"/>
      <c r="C49" s="101"/>
      <c r="D49" s="113">
        <v>3111</v>
      </c>
      <c r="E49" s="139" t="s">
        <v>44</v>
      </c>
      <c r="F49" s="7"/>
      <c r="G49" s="4"/>
      <c r="H49" s="4"/>
      <c r="I49" s="12"/>
      <c r="J49" s="226">
        <v>995827.35</v>
      </c>
      <c r="K49" s="227"/>
      <c r="L49" s="226"/>
      <c r="M49" s="227"/>
      <c r="N49" s="226">
        <v>939126.66</v>
      </c>
      <c r="O49" s="227"/>
      <c r="P49" s="96">
        <f t="shared" si="19"/>
        <v>94.306172651313517</v>
      </c>
      <c r="Q49" s="96"/>
      <c r="R49" s="2"/>
      <c r="T49" s="73"/>
      <c r="U49" s="73"/>
    </row>
    <row r="50" spans="1:21" x14ac:dyDescent="0.25">
      <c r="A50" s="106"/>
      <c r="B50" s="100"/>
      <c r="C50" s="101">
        <v>312</v>
      </c>
      <c r="D50" s="113"/>
      <c r="E50" s="138" t="s">
        <v>45</v>
      </c>
      <c r="F50" s="4"/>
      <c r="G50" s="4"/>
      <c r="H50" s="4"/>
      <c r="I50" s="12"/>
      <c r="J50" s="231">
        <f t="shared" ref="J50" si="22">J51</f>
        <v>32364.45</v>
      </c>
      <c r="K50" s="233"/>
      <c r="L50" s="231"/>
      <c r="M50" s="233"/>
      <c r="N50" s="231">
        <f t="shared" ref="N50" si="23">N51</f>
        <v>33239.660000000003</v>
      </c>
      <c r="O50" s="233"/>
      <c r="P50" s="96">
        <f t="shared" si="19"/>
        <v>102.7042325761754</v>
      </c>
      <c r="Q50" s="96"/>
      <c r="R50" s="2"/>
      <c r="T50" s="73"/>
      <c r="U50" s="73"/>
    </row>
    <row r="51" spans="1:21" x14ac:dyDescent="0.25">
      <c r="A51" s="106"/>
      <c r="B51" s="100"/>
      <c r="C51" s="101"/>
      <c r="D51" s="113">
        <v>3121</v>
      </c>
      <c r="E51" s="139" t="s">
        <v>45</v>
      </c>
      <c r="F51" s="7"/>
      <c r="G51" s="7"/>
      <c r="H51" s="4"/>
      <c r="I51" s="12"/>
      <c r="J51" s="226">
        <v>32364.45</v>
      </c>
      <c r="K51" s="227"/>
      <c r="L51" s="226"/>
      <c r="M51" s="227"/>
      <c r="N51" s="226">
        <v>33239.660000000003</v>
      </c>
      <c r="O51" s="227"/>
      <c r="P51" s="96">
        <f t="shared" si="19"/>
        <v>102.7042325761754</v>
      </c>
      <c r="Q51" s="96"/>
      <c r="R51" s="2"/>
      <c r="T51" s="73"/>
      <c r="U51" s="73"/>
    </row>
    <row r="52" spans="1:21" x14ac:dyDescent="0.25">
      <c r="A52" s="106"/>
      <c r="B52" s="100"/>
      <c r="C52" s="101">
        <v>313</v>
      </c>
      <c r="D52" s="113"/>
      <c r="E52" s="138" t="s">
        <v>46</v>
      </c>
      <c r="F52" s="4"/>
      <c r="G52" s="4"/>
      <c r="H52" s="4"/>
      <c r="I52" s="12"/>
      <c r="J52" s="231">
        <f t="shared" ref="J52" si="24">J53</f>
        <v>164311.62</v>
      </c>
      <c r="K52" s="232"/>
      <c r="L52" s="231"/>
      <c r="M52" s="232"/>
      <c r="N52" s="231">
        <f>N53</f>
        <v>154887.26</v>
      </c>
      <c r="O52" s="233"/>
      <c r="P52" s="96">
        <f t="shared" si="19"/>
        <v>94.264337482644265</v>
      </c>
      <c r="Q52" s="96"/>
      <c r="R52" s="2"/>
      <c r="T52" s="73"/>
      <c r="U52" s="73"/>
    </row>
    <row r="53" spans="1:21" x14ac:dyDescent="0.25">
      <c r="A53" s="106"/>
      <c r="B53" s="100"/>
      <c r="C53" s="101"/>
      <c r="D53" s="113">
        <v>3132</v>
      </c>
      <c r="E53" s="139" t="s">
        <v>47</v>
      </c>
      <c r="F53" s="7"/>
      <c r="G53" s="7"/>
      <c r="H53" s="7"/>
      <c r="I53" s="14"/>
      <c r="J53" s="226">
        <v>164311.62</v>
      </c>
      <c r="K53" s="227"/>
      <c r="L53" s="226"/>
      <c r="M53" s="293"/>
      <c r="N53" s="226">
        <v>154887.26</v>
      </c>
      <c r="O53" s="227"/>
      <c r="P53" s="96">
        <f t="shared" si="19"/>
        <v>94.264337482644265</v>
      </c>
      <c r="Q53" s="96"/>
      <c r="R53" s="2"/>
      <c r="T53" s="73"/>
      <c r="U53" s="73"/>
    </row>
    <row r="54" spans="1:21" x14ac:dyDescent="0.25">
      <c r="A54" s="106"/>
      <c r="B54" s="100">
        <v>32</v>
      </c>
      <c r="C54" s="101"/>
      <c r="D54" s="113"/>
      <c r="E54" s="137" t="s">
        <v>48</v>
      </c>
      <c r="F54" s="5"/>
      <c r="G54" s="5"/>
      <c r="H54" s="5"/>
      <c r="I54" s="17"/>
      <c r="J54" s="234">
        <f t="shared" ref="J54" si="25">J55+J60+J67+J77</f>
        <v>133647.48000000004</v>
      </c>
      <c r="K54" s="235"/>
      <c r="L54" s="234">
        <f>193978.97+2200+68000-12500+730.02+1473.34</f>
        <v>253882.32999999996</v>
      </c>
      <c r="M54" s="235"/>
      <c r="N54" s="234">
        <f t="shared" ref="N54" si="26">N55+N60+N67+N77</f>
        <v>128115.56999999999</v>
      </c>
      <c r="O54" s="235"/>
      <c r="P54" s="95">
        <f t="shared" si="19"/>
        <v>95.86081982241636</v>
      </c>
      <c r="Q54" s="95">
        <f>N54/L54*100</f>
        <v>50.46257847090029</v>
      </c>
      <c r="R54" s="2"/>
      <c r="T54" s="73"/>
      <c r="U54" s="73"/>
    </row>
    <row r="55" spans="1:21" x14ac:dyDescent="0.25">
      <c r="A55" s="106"/>
      <c r="B55" s="100"/>
      <c r="C55" s="101">
        <v>321</v>
      </c>
      <c r="D55" s="113"/>
      <c r="E55" s="138" t="s">
        <v>49</v>
      </c>
      <c r="F55" s="4"/>
      <c r="G55" s="4"/>
      <c r="H55" s="4"/>
      <c r="I55" s="12"/>
      <c r="J55" s="231">
        <f t="shared" ref="J55" si="27">J56+J57+J58+J59</f>
        <v>33981.300000000003</v>
      </c>
      <c r="K55" s="233"/>
      <c r="L55" s="231"/>
      <c r="M55" s="233"/>
      <c r="N55" s="231">
        <f t="shared" ref="N55" si="28">N56+N57+N58+N59</f>
        <v>28765.71</v>
      </c>
      <c r="O55" s="233"/>
      <c r="P55" s="96">
        <f t="shared" si="19"/>
        <v>84.651587785046473</v>
      </c>
      <c r="Q55" s="96"/>
      <c r="R55" s="2"/>
      <c r="T55" s="73"/>
      <c r="U55" s="73"/>
    </row>
    <row r="56" spans="1:21" x14ac:dyDescent="0.25">
      <c r="A56" s="106"/>
      <c r="B56" s="100"/>
      <c r="C56" s="101"/>
      <c r="D56" s="113">
        <v>3211</v>
      </c>
      <c r="E56" s="139" t="s">
        <v>50</v>
      </c>
      <c r="F56" s="7"/>
      <c r="G56" s="7"/>
      <c r="H56" s="7"/>
      <c r="I56" s="14"/>
      <c r="J56" s="226">
        <v>7720.07</v>
      </c>
      <c r="K56" s="227"/>
      <c r="L56" s="226"/>
      <c r="M56" s="227"/>
      <c r="N56" s="226">
        <v>6723.03</v>
      </c>
      <c r="O56" s="227"/>
      <c r="P56" s="96">
        <f t="shared" si="19"/>
        <v>87.085091197359617</v>
      </c>
      <c r="Q56" s="96"/>
      <c r="R56" s="2"/>
      <c r="T56" s="73"/>
      <c r="U56" s="73"/>
    </row>
    <row r="57" spans="1:21" x14ac:dyDescent="0.25">
      <c r="A57" s="106"/>
      <c r="B57" s="100"/>
      <c r="C57" s="101"/>
      <c r="D57" s="113">
        <v>3212</v>
      </c>
      <c r="E57" s="139" t="s">
        <v>51</v>
      </c>
      <c r="F57" s="7"/>
      <c r="G57" s="7"/>
      <c r="H57" s="7"/>
      <c r="I57" s="14"/>
      <c r="J57" s="226">
        <v>24909.02</v>
      </c>
      <c r="K57" s="227"/>
      <c r="L57" s="226"/>
      <c r="M57" s="227"/>
      <c r="N57" s="226">
        <v>21281.93</v>
      </c>
      <c r="O57" s="227"/>
      <c r="P57" s="96">
        <f t="shared" si="19"/>
        <v>85.438648328998894</v>
      </c>
      <c r="Q57" s="96"/>
      <c r="R57" s="2"/>
      <c r="T57" s="73"/>
      <c r="U57" s="73"/>
    </row>
    <row r="58" spans="1:21" x14ac:dyDescent="0.25">
      <c r="A58" s="106"/>
      <c r="B58" s="100"/>
      <c r="C58" s="101"/>
      <c r="D58" s="113">
        <v>3213</v>
      </c>
      <c r="E58" s="139" t="s">
        <v>52</v>
      </c>
      <c r="F58" s="7"/>
      <c r="G58" s="7"/>
      <c r="H58" s="7"/>
      <c r="I58" s="14"/>
      <c r="J58" s="226">
        <v>1042.21</v>
      </c>
      <c r="K58" s="227"/>
      <c r="L58" s="226"/>
      <c r="M58" s="227"/>
      <c r="N58" s="226">
        <v>534.75</v>
      </c>
      <c r="O58" s="227"/>
      <c r="P58" s="96">
        <f t="shared" si="19"/>
        <v>51.309237101927629</v>
      </c>
      <c r="Q58" s="96"/>
      <c r="R58" s="2"/>
    </row>
    <row r="59" spans="1:21" x14ac:dyDescent="0.25">
      <c r="A59" s="106"/>
      <c r="B59" s="100"/>
      <c r="C59" s="101"/>
      <c r="D59" s="113">
        <v>3214</v>
      </c>
      <c r="E59" s="139" t="s">
        <v>79</v>
      </c>
      <c r="F59" s="7"/>
      <c r="G59" s="7"/>
      <c r="H59" s="7"/>
      <c r="I59" s="14"/>
      <c r="J59" s="226">
        <v>310</v>
      </c>
      <c r="K59" s="227"/>
      <c r="L59" s="226"/>
      <c r="M59" s="227"/>
      <c r="N59" s="226">
        <v>226</v>
      </c>
      <c r="O59" s="227"/>
      <c r="P59" s="96">
        <f t="shared" si="19"/>
        <v>72.903225806451616</v>
      </c>
      <c r="Q59" s="96"/>
      <c r="R59" s="2"/>
    </row>
    <row r="60" spans="1:21" x14ac:dyDescent="0.25">
      <c r="A60" s="106"/>
      <c r="B60" s="100"/>
      <c r="C60" s="101">
        <v>322</v>
      </c>
      <c r="D60" s="113"/>
      <c r="E60" s="138" t="s">
        <v>53</v>
      </c>
      <c r="F60" s="4"/>
      <c r="G60" s="4"/>
      <c r="H60" s="4"/>
      <c r="I60" s="12"/>
      <c r="J60" s="231">
        <f t="shared" ref="J60" si="29">J61+J62+J63+J64+J65+J66</f>
        <v>45433.87</v>
      </c>
      <c r="K60" s="233"/>
      <c r="L60" s="231"/>
      <c r="M60" s="233"/>
      <c r="N60" s="231">
        <f t="shared" ref="N60" si="30">N61+N62+N63+N64+N65+N66</f>
        <v>41031.700000000004</v>
      </c>
      <c r="O60" s="233"/>
      <c r="P60" s="96">
        <f t="shared" si="19"/>
        <v>90.31081877902983</v>
      </c>
      <c r="Q60" s="96"/>
      <c r="R60" s="2"/>
    </row>
    <row r="61" spans="1:21" x14ac:dyDescent="0.25">
      <c r="A61" s="106"/>
      <c r="B61" s="100"/>
      <c r="C61" s="101"/>
      <c r="D61" s="113">
        <v>3221</v>
      </c>
      <c r="E61" s="139" t="s">
        <v>54</v>
      </c>
      <c r="F61" s="7"/>
      <c r="G61" s="7"/>
      <c r="H61" s="7"/>
      <c r="I61" s="14"/>
      <c r="J61" s="226">
        <v>5753.24</v>
      </c>
      <c r="K61" s="227"/>
      <c r="L61" s="226"/>
      <c r="M61" s="227"/>
      <c r="N61" s="226">
        <v>9926.43</v>
      </c>
      <c r="O61" s="227"/>
      <c r="P61" s="96">
        <f t="shared" si="19"/>
        <v>172.53634473792161</v>
      </c>
      <c r="Q61" s="96"/>
      <c r="R61" s="2"/>
    </row>
    <row r="62" spans="1:21" x14ac:dyDescent="0.25">
      <c r="A62" s="106"/>
      <c r="B62" s="100"/>
      <c r="C62" s="101"/>
      <c r="D62" s="113">
        <v>3222</v>
      </c>
      <c r="E62" s="139" t="s">
        <v>80</v>
      </c>
      <c r="F62" s="7"/>
      <c r="G62" s="7"/>
      <c r="H62" s="7"/>
      <c r="I62" s="14"/>
      <c r="J62" s="226">
        <v>15328.5</v>
      </c>
      <c r="K62" s="227"/>
      <c r="L62" s="226"/>
      <c r="M62" s="227"/>
      <c r="N62" s="226">
        <v>15884.86</v>
      </c>
      <c r="O62" s="227"/>
      <c r="P62" s="96">
        <f t="shared" si="19"/>
        <v>103.62957888899761</v>
      </c>
      <c r="Q62" s="96"/>
      <c r="R62" s="2"/>
    </row>
    <row r="63" spans="1:21" x14ac:dyDescent="0.25">
      <c r="A63" s="106"/>
      <c r="B63" s="100"/>
      <c r="C63" s="101"/>
      <c r="D63" s="113">
        <v>3223</v>
      </c>
      <c r="E63" s="139" t="s">
        <v>55</v>
      </c>
      <c r="F63" s="7"/>
      <c r="G63" s="7"/>
      <c r="H63" s="7"/>
      <c r="I63" s="14"/>
      <c r="J63" s="226">
        <v>22710</v>
      </c>
      <c r="K63" s="227"/>
      <c r="L63" s="226"/>
      <c r="M63" s="227"/>
      <c r="N63" s="226">
        <v>9885</v>
      </c>
      <c r="O63" s="227"/>
      <c r="P63" s="96">
        <f t="shared" si="19"/>
        <v>43.527080581241748</v>
      </c>
      <c r="Q63" s="96"/>
      <c r="R63" s="2"/>
    </row>
    <row r="64" spans="1:21" x14ac:dyDescent="0.25">
      <c r="A64" s="106"/>
      <c r="B64" s="100"/>
      <c r="C64" s="101"/>
      <c r="D64" s="113">
        <v>3224</v>
      </c>
      <c r="E64" s="139" t="s">
        <v>56</v>
      </c>
      <c r="F64" s="7"/>
      <c r="G64" s="7"/>
      <c r="H64" s="7"/>
      <c r="I64" s="14"/>
      <c r="J64" s="226">
        <v>840.66</v>
      </c>
      <c r="K64" s="227"/>
      <c r="L64" s="226"/>
      <c r="M64" s="227"/>
      <c r="N64" s="226">
        <v>3986.58</v>
      </c>
      <c r="O64" s="227"/>
      <c r="P64" s="96">
        <f t="shared" si="19"/>
        <v>474.22025551352516</v>
      </c>
      <c r="Q64" s="96"/>
      <c r="R64" s="2"/>
    </row>
    <row r="65" spans="1:18" x14ac:dyDescent="0.25">
      <c r="A65" s="106"/>
      <c r="B65" s="100"/>
      <c r="C65" s="101"/>
      <c r="D65" s="113">
        <v>3225</v>
      </c>
      <c r="E65" s="139" t="s">
        <v>57</v>
      </c>
      <c r="F65" s="7"/>
      <c r="G65" s="7"/>
      <c r="H65" s="7"/>
      <c r="I65" s="14"/>
      <c r="J65" s="226">
        <v>275</v>
      </c>
      <c r="K65" s="227"/>
      <c r="L65" s="226"/>
      <c r="M65" s="227"/>
      <c r="N65" s="226">
        <v>747.9</v>
      </c>
      <c r="O65" s="227"/>
      <c r="P65" s="96">
        <f t="shared" si="19"/>
        <v>271.96363636363634</v>
      </c>
      <c r="Q65" s="96"/>
      <c r="R65" s="2"/>
    </row>
    <row r="66" spans="1:18" x14ac:dyDescent="0.25">
      <c r="A66" s="106"/>
      <c r="B66" s="100"/>
      <c r="C66" s="101"/>
      <c r="D66" s="113">
        <v>3227</v>
      </c>
      <c r="E66" s="139" t="s">
        <v>58</v>
      </c>
      <c r="F66" s="7"/>
      <c r="G66" s="7"/>
      <c r="H66" s="7"/>
      <c r="I66" s="14"/>
      <c r="J66" s="226">
        <v>526.47</v>
      </c>
      <c r="K66" s="227"/>
      <c r="L66" s="226"/>
      <c r="M66" s="227"/>
      <c r="N66" s="226">
        <v>600.92999999999995</v>
      </c>
      <c r="O66" s="227"/>
      <c r="P66" s="96">
        <f t="shared" si="19"/>
        <v>114.14325602598436</v>
      </c>
      <c r="Q66" s="96"/>
      <c r="R66" s="2"/>
    </row>
    <row r="67" spans="1:18" x14ac:dyDescent="0.25">
      <c r="A67" s="106"/>
      <c r="B67" s="100"/>
      <c r="C67" s="101">
        <v>323</v>
      </c>
      <c r="D67" s="113"/>
      <c r="E67" s="138" t="s">
        <v>59</v>
      </c>
      <c r="F67" s="4"/>
      <c r="G67" s="4"/>
      <c r="H67" s="4"/>
      <c r="I67" s="12"/>
      <c r="J67" s="231">
        <f t="shared" ref="J67" si="31">J68+J69+J70+J71+J72+J73+J74+J75+J76</f>
        <v>47741.270000000011</v>
      </c>
      <c r="K67" s="233"/>
      <c r="L67" s="231"/>
      <c r="M67" s="233"/>
      <c r="N67" s="231">
        <f>N68+N69+N70+N71+N72+N73+N74+N75+N76</f>
        <v>55820.399999999987</v>
      </c>
      <c r="O67" s="233"/>
      <c r="P67" s="96">
        <f t="shared" si="19"/>
        <v>116.9227379162724</v>
      </c>
      <c r="Q67" s="96"/>
      <c r="R67" s="2"/>
    </row>
    <row r="68" spans="1:18" x14ac:dyDescent="0.25">
      <c r="A68" s="106"/>
      <c r="B68" s="100"/>
      <c r="C68" s="101"/>
      <c r="D68" s="113">
        <v>3231</v>
      </c>
      <c r="E68" s="139" t="s">
        <v>60</v>
      </c>
      <c r="F68" s="7"/>
      <c r="G68" s="7"/>
      <c r="H68" s="7"/>
      <c r="I68" s="14"/>
      <c r="J68" s="226">
        <v>16295.11</v>
      </c>
      <c r="K68" s="227"/>
      <c r="L68" s="226"/>
      <c r="M68" s="227"/>
      <c r="N68" s="226">
        <v>24083.439999999999</v>
      </c>
      <c r="O68" s="227"/>
      <c r="P68" s="96">
        <f t="shared" si="19"/>
        <v>147.7955042954604</v>
      </c>
      <c r="Q68" s="96"/>
      <c r="R68" s="2"/>
    </row>
    <row r="69" spans="1:18" x14ac:dyDescent="0.25">
      <c r="A69" s="106"/>
      <c r="B69" s="100"/>
      <c r="C69" s="101"/>
      <c r="D69" s="113">
        <v>3232</v>
      </c>
      <c r="E69" s="139" t="s">
        <v>61</v>
      </c>
      <c r="F69" s="7"/>
      <c r="G69" s="7"/>
      <c r="H69" s="7"/>
      <c r="I69" s="14"/>
      <c r="J69" s="226">
        <v>18836.330000000002</v>
      </c>
      <c r="K69" s="227"/>
      <c r="L69" s="226"/>
      <c r="M69" s="227"/>
      <c r="N69" s="226">
        <v>19451.349999999999</v>
      </c>
      <c r="O69" s="227"/>
      <c r="P69" s="96">
        <f t="shared" si="19"/>
        <v>103.26507339805575</v>
      </c>
      <c r="Q69" s="96"/>
      <c r="R69" s="2"/>
    </row>
    <row r="70" spans="1:18" x14ac:dyDescent="0.25">
      <c r="A70" s="106"/>
      <c r="B70" s="100"/>
      <c r="C70" s="101"/>
      <c r="D70" s="113">
        <v>3233</v>
      </c>
      <c r="E70" s="139" t="s">
        <v>82</v>
      </c>
      <c r="F70" s="7"/>
      <c r="G70" s="7"/>
      <c r="H70" s="7"/>
      <c r="I70" s="14"/>
      <c r="J70" s="226"/>
      <c r="K70" s="227"/>
      <c r="L70" s="226"/>
      <c r="M70" s="227"/>
      <c r="N70" s="226"/>
      <c r="O70" s="227"/>
      <c r="P70" s="96" t="e">
        <f>N70/J70*100</f>
        <v>#DIV/0!</v>
      </c>
      <c r="Q70" s="96"/>
      <c r="R70" s="2"/>
    </row>
    <row r="71" spans="1:18" x14ac:dyDescent="0.25">
      <c r="A71" s="106"/>
      <c r="B71" s="100"/>
      <c r="C71" s="101"/>
      <c r="D71" s="113">
        <v>3234</v>
      </c>
      <c r="E71" s="139" t="s">
        <v>81</v>
      </c>
      <c r="F71" s="7"/>
      <c r="G71" s="7"/>
      <c r="H71" s="7"/>
      <c r="I71" s="14"/>
      <c r="J71" s="226">
        <v>3819.98</v>
      </c>
      <c r="K71" s="227"/>
      <c r="L71" s="226"/>
      <c r="M71" s="227"/>
      <c r="N71" s="226">
        <v>4046.88</v>
      </c>
      <c r="O71" s="293"/>
      <c r="P71" s="96">
        <f>N71/J71*100</f>
        <v>105.93982167445904</v>
      </c>
      <c r="Q71" s="96"/>
      <c r="R71" s="2"/>
    </row>
    <row r="72" spans="1:18" x14ac:dyDescent="0.25">
      <c r="A72" s="106"/>
      <c r="B72" s="100"/>
      <c r="C72" s="101"/>
      <c r="D72" s="113">
        <v>3235</v>
      </c>
      <c r="E72" s="139" t="s">
        <v>62</v>
      </c>
      <c r="F72" s="7"/>
      <c r="G72" s="7"/>
      <c r="H72" s="7"/>
      <c r="I72" s="14"/>
      <c r="J72" s="226">
        <v>1420.25</v>
      </c>
      <c r="K72" s="227"/>
      <c r="L72" s="226"/>
      <c r="M72" s="227"/>
      <c r="N72" s="226">
        <v>1178.3800000000001</v>
      </c>
      <c r="O72" s="293"/>
      <c r="P72" s="96">
        <f>N72/J72*100</f>
        <v>82.96989966555185</v>
      </c>
      <c r="Q72" s="96"/>
      <c r="R72" s="2"/>
    </row>
    <row r="73" spans="1:18" x14ac:dyDescent="0.25">
      <c r="A73" s="106"/>
      <c r="B73" s="100"/>
      <c r="C73" s="101"/>
      <c r="D73" s="113">
        <v>3236</v>
      </c>
      <c r="E73" s="139" t="s">
        <v>63</v>
      </c>
      <c r="F73" s="7"/>
      <c r="G73" s="7"/>
      <c r="H73" s="7"/>
      <c r="I73" s="14"/>
      <c r="J73" s="226">
        <v>24.16</v>
      </c>
      <c r="K73" s="227"/>
      <c r="L73" s="226"/>
      <c r="M73" s="227"/>
      <c r="N73" s="226">
        <v>87.6</v>
      </c>
      <c r="O73" s="227"/>
      <c r="P73" s="96">
        <f t="shared" si="19"/>
        <v>362.58278145695357</v>
      </c>
      <c r="Q73" s="96"/>
      <c r="R73" s="2"/>
    </row>
    <row r="74" spans="1:18" x14ac:dyDescent="0.25">
      <c r="A74" s="106"/>
      <c r="B74" s="100"/>
      <c r="C74" s="101"/>
      <c r="D74" s="113">
        <v>3237</v>
      </c>
      <c r="E74" s="139" t="s">
        <v>64</v>
      </c>
      <c r="F74" s="7"/>
      <c r="G74" s="7"/>
      <c r="H74" s="7"/>
      <c r="I74" s="14"/>
      <c r="J74" s="226">
        <v>1445.38</v>
      </c>
      <c r="K74" s="227"/>
      <c r="L74" s="226"/>
      <c r="M74" s="227"/>
      <c r="N74" s="226">
        <v>2821.47</v>
      </c>
      <c r="O74" s="227"/>
      <c r="P74" s="96">
        <f t="shared" si="19"/>
        <v>195.20610496893548</v>
      </c>
      <c r="Q74" s="96"/>
      <c r="R74" s="2"/>
    </row>
    <row r="75" spans="1:18" x14ac:dyDescent="0.25">
      <c r="A75" s="106"/>
      <c r="B75" s="100"/>
      <c r="C75" s="101"/>
      <c r="D75" s="113">
        <v>3238</v>
      </c>
      <c r="E75" s="139" t="s">
        <v>65</v>
      </c>
      <c r="F75" s="7"/>
      <c r="G75" s="7"/>
      <c r="H75" s="7"/>
      <c r="I75" s="14"/>
      <c r="J75" s="226">
        <v>2568.7600000000002</v>
      </c>
      <c r="K75" s="227"/>
      <c r="L75" s="226"/>
      <c r="M75" s="227"/>
      <c r="N75" s="226">
        <v>2370.9299999999998</v>
      </c>
      <c r="O75" s="227"/>
      <c r="P75" s="96">
        <f t="shared" si="19"/>
        <v>92.298618788831959</v>
      </c>
      <c r="Q75" s="96"/>
      <c r="R75" s="2"/>
    </row>
    <row r="76" spans="1:18" x14ac:dyDescent="0.25">
      <c r="A76" s="106"/>
      <c r="B76" s="100"/>
      <c r="C76" s="101"/>
      <c r="D76" s="113">
        <v>3239</v>
      </c>
      <c r="E76" s="139" t="s">
        <v>66</v>
      </c>
      <c r="F76" s="7"/>
      <c r="G76" s="7"/>
      <c r="H76" s="7"/>
      <c r="I76" s="14"/>
      <c r="J76" s="226">
        <v>3331.3</v>
      </c>
      <c r="K76" s="227"/>
      <c r="L76" s="226"/>
      <c r="M76" s="227"/>
      <c r="N76" s="226">
        <v>1780.35</v>
      </c>
      <c r="O76" s="227"/>
      <c r="P76" s="96">
        <f t="shared" si="19"/>
        <v>53.443100291177615</v>
      </c>
      <c r="Q76" s="96"/>
      <c r="R76" s="2"/>
    </row>
    <row r="77" spans="1:18" x14ac:dyDescent="0.25">
      <c r="A77" s="106"/>
      <c r="B77" s="100"/>
      <c r="C77" s="101">
        <v>329</v>
      </c>
      <c r="D77" s="113"/>
      <c r="E77" s="138" t="s">
        <v>67</v>
      </c>
      <c r="F77" s="4"/>
      <c r="G77" s="4"/>
      <c r="H77" s="4"/>
      <c r="I77" s="12"/>
      <c r="J77" s="231">
        <f>J78+J80+J81+J82+J83+J84</f>
        <v>6491.04</v>
      </c>
      <c r="K77" s="233"/>
      <c r="L77" s="231"/>
      <c r="M77" s="232"/>
      <c r="N77" s="231">
        <f t="shared" ref="N77" si="32">N78+N80+N81+N82+N83+N84</f>
        <v>2497.7600000000002</v>
      </c>
      <c r="O77" s="232"/>
      <c r="P77" s="96">
        <f t="shared" si="19"/>
        <v>38.480120288890532</v>
      </c>
      <c r="Q77" s="96"/>
      <c r="R77" s="2"/>
    </row>
    <row r="78" spans="1:18" x14ac:dyDescent="0.25">
      <c r="A78" s="108"/>
      <c r="B78" s="109"/>
      <c r="C78" s="110"/>
      <c r="D78" s="112">
        <v>3291</v>
      </c>
      <c r="E78" s="262" t="s">
        <v>68</v>
      </c>
      <c r="F78" s="262"/>
      <c r="G78" s="262"/>
      <c r="H78" s="262"/>
      <c r="I78" s="263"/>
      <c r="J78" s="295">
        <v>142.68</v>
      </c>
      <c r="K78" s="296"/>
      <c r="L78" s="295"/>
      <c r="M78" s="296"/>
      <c r="N78" s="295">
        <v>82.12</v>
      </c>
      <c r="O78" s="296"/>
      <c r="P78" s="302">
        <f t="shared" si="19"/>
        <v>57.555368657134842</v>
      </c>
      <c r="Q78" s="302"/>
      <c r="R78" s="2"/>
    </row>
    <row r="79" spans="1:18" x14ac:dyDescent="0.25">
      <c r="A79" s="108"/>
      <c r="B79" s="109"/>
      <c r="C79" s="110"/>
      <c r="D79" s="111"/>
      <c r="E79" s="262"/>
      <c r="F79" s="262"/>
      <c r="G79" s="262"/>
      <c r="H79" s="262"/>
      <c r="I79" s="263"/>
      <c r="J79" s="297"/>
      <c r="K79" s="298"/>
      <c r="L79" s="297"/>
      <c r="M79" s="298"/>
      <c r="N79" s="297"/>
      <c r="O79" s="298"/>
      <c r="P79" s="303"/>
      <c r="Q79" s="303"/>
      <c r="R79" s="2"/>
    </row>
    <row r="80" spans="1:18" x14ac:dyDescent="0.25">
      <c r="A80" s="140"/>
      <c r="B80" s="141"/>
      <c r="C80" s="142"/>
      <c r="D80" s="136">
        <v>3292</v>
      </c>
      <c r="E80" s="139" t="s">
        <v>69</v>
      </c>
      <c r="F80" s="7"/>
      <c r="G80" s="7"/>
      <c r="H80" s="7"/>
      <c r="I80" s="14"/>
      <c r="J80" s="294">
        <v>133.08000000000001</v>
      </c>
      <c r="K80" s="294"/>
      <c r="L80" s="226"/>
      <c r="M80" s="227"/>
      <c r="N80" s="294">
        <v>43.02</v>
      </c>
      <c r="O80" s="294"/>
      <c r="P80" s="96">
        <f t="shared" ref="P80:P96" si="33">N80/J80*100</f>
        <v>32.326420198376915</v>
      </c>
      <c r="Q80" s="96"/>
      <c r="R80" s="2"/>
    </row>
    <row r="81" spans="1:19" x14ac:dyDescent="0.25">
      <c r="A81" s="106"/>
      <c r="B81" s="100"/>
      <c r="C81" s="101"/>
      <c r="D81" s="113">
        <v>3293</v>
      </c>
      <c r="E81" s="139" t="s">
        <v>70</v>
      </c>
      <c r="F81" s="7"/>
      <c r="G81" s="7"/>
      <c r="H81" s="7"/>
      <c r="I81" s="14"/>
      <c r="J81" s="294"/>
      <c r="K81" s="294"/>
      <c r="L81" s="226"/>
      <c r="M81" s="227"/>
      <c r="N81" s="294"/>
      <c r="O81" s="294"/>
      <c r="P81" s="96" t="e">
        <f t="shared" si="33"/>
        <v>#DIV/0!</v>
      </c>
      <c r="Q81" s="96"/>
      <c r="R81" s="2"/>
    </row>
    <row r="82" spans="1:19" x14ac:dyDescent="0.25">
      <c r="A82" s="106"/>
      <c r="B82" s="100"/>
      <c r="C82" s="101"/>
      <c r="D82" s="113">
        <v>3294</v>
      </c>
      <c r="E82" s="139" t="s">
        <v>83</v>
      </c>
      <c r="F82" s="7"/>
      <c r="G82" s="7"/>
      <c r="H82" s="7"/>
      <c r="I82" s="14"/>
      <c r="J82" s="294">
        <v>175</v>
      </c>
      <c r="K82" s="294"/>
      <c r="L82" s="226"/>
      <c r="M82" s="227"/>
      <c r="N82" s="294">
        <v>225</v>
      </c>
      <c r="O82" s="294"/>
      <c r="P82" s="96">
        <f t="shared" si="33"/>
        <v>128.57142857142858</v>
      </c>
      <c r="Q82" s="96"/>
      <c r="R82" s="2"/>
    </row>
    <row r="83" spans="1:19" x14ac:dyDescent="0.25">
      <c r="A83" s="106"/>
      <c r="B83" s="100"/>
      <c r="C83" s="101"/>
      <c r="D83" s="113">
        <v>3295</v>
      </c>
      <c r="E83" s="139" t="s">
        <v>72</v>
      </c>
      <c r="F83" s="7"/>
      <c r="G83" s="7"/>
      <c r="H83" s="7"/>
      <c r="I83" s="14"/>
      <c r="J83" s="294">
        <v>4003.73</v>
      </c>
      <c r="K83" s="294"/>
      <c r="L83" s="226"/>
      <c r="M83" s="227"/>
      <c r="N83" s="294">
        <v>1323.72</v>
      </c>
      <c r="O83" s="294"/>
      <c r="P83" s="96">
        <f t="shared" si="33"/>
        <v>33.062169526916151</v>
      </c>
      <c r="Q83" s="96"/>
      <c r="R83" s="2"/>
    </row>
    <row r="84" spans="1:19" x14ac:dyDescent="0.25">
      <c r="A84" s="106"/>
      <c r="B84" s="100"/>
      <c r="C84" s="101"/>
      <c r="D84" s="113">
        <v>3299</v>
      </c>
      <c r="E84" s="139" t="s">
        <v>67</v>
      </c>
      <c r="F84" s="7"/>
      <c r="G84" s="7"/>
      <c r="H84" s="7"/>
      <c r="I84" s="14"/>
      <c r="J84" s="294">
        <v>2036.55</v>
      </c>
      <c r="K84" s="294"/>
      <c r="L84" s="226"/>
      <c r="M84" s="227"/>
      <c r="N84" s="294">
        <v>823.9</v>
      </c>
      <c r="O84" s="294"/>
      <c r="P84" s="96">
        <f t="shared" si="33"/>
        <v>40.455672583535879</v>
      </c>
      <c r="Q84" s="96"/>
      <c r="R84" s="2"/>
      <c r="S84" s="23"/>
    </row>
    <row r="85" spans="1:19" x14ac:dyDescent="0.25">
      <c r="A85" s="106"/>
      <c r="B85" s="100">
        <v>38</v>
      </c>
      <c r="C85" s="101"/>
      <c r="D85" s="113"/>
      <c r="E85" s="137" t="s">
        <v>116</v>
      </c>
      <c r="F85" s="5"/>
      <c r="G85" s="5"/>
      <c r="H85" s="5"/>
      <c r="I85" s="17"/>
      <c r="J85" s="234">
        <f t="shared" ref="J85:J86" si="34">J86</f>
        <v>1280</v>
      </c>
      <c r="K85" s="235"/>
      <c r="L85" s="234">
        <v>1305</v>
      </c>
      <c r="M85" s="235"/>
      <c r="N85" s="234">
        <f t="shared" ref="N85:N86" si="35">N86</f>
        <v>1305</v>
      </c>
      <c r="O85" s="235"/>
      <c r="P85" s="95">
        <f t="shared" si="33"/>
        <v>101.953125</v>
      </c>
      <c r="Q85" s="95">
        <f t="shared" ref="Q85" si="36">N85/L85*100</f>
        <v>100</v>
      </c>
      <c r="R85" s="2"/>
    </row>
    <row r="86" spans="1:19" x14ac:dyDescent="0.25">
      <c r="A86" s="106"/>
      <c r="B86" s="100"/>
      <c r="C86" s="101">
        <v>381</v>
      </c>
      <c r="D86" s="113"/>
      <c r="E86" s="138" t="s">
        <v>28</v>
      </c>
      <c r="F86" s="4"/>
      <c r="G86" s="4"/>
      <c r="H86" s="4"/>
      <c r="I86" s="12"/>
      <c r="J86" s="231">
        <f t="shared" si="34"/>
        <v>1280</v>
      </c>
      <c r="K86" s="233"/>
      <c r="L86" s="231"/>
      <c r="M86" s="233"/>
      <c r="N86" s="231">
        <f t="shared" si="35"/>
        <v>1305</v>
      </c>
      <c r="O86" s="233"/>
      <c r="P86" s="96">
        <f t="shared" si="33"/>
        <v>101.953125</v>
      </c>
      <c r="Q86" s="96"/>
      <c r="R86" s="2"/>
    </row>
    <row r="87" spans="1:19" x14ac:dyDescent="0.25">
      <c r="A87" s="106"/>
      <c r="B87" s="100"/>
      <c r="C87" s="101"/>
      <c r="D87" s="113">
        <v>3812</v>
      </c>
      <c r="E87" s="139" t="s">
        <v>139</v>
      </c>
      <c r="F87" s="8"/>
      <c r="G87" s="8"/>
      <c r="H87" s="8"/>
      <c r="I87" s="22"/>
      <c r="J87" s="295">
        <v>1280</v>
      </c>
      <c r="K87" s="299"/>
      <c r="L87" s="295"/>
      <c r="M87" s="299"/>
      <c r="N87" s="295">
        <v>1305</v>
      </c>
      <c r="O87" s="299"/>
      <c r="P87" s="96">
        <f t="shared" si="33"/>
        <v>101.953125</v>
      </c>
      <c r="Q87" s="96"/>
      <c r="R87" s="2"/>
    </row>
    <row r="88" spans="1:19" x14ac:dyDescent="0.25">
      <c r="A88" s="118">
        <v>4</v>
      </c>
      <c r="B88" s="115"/>
      <c r="C88" s="115"/>
      <c r="D88" s="116"/>
      <c r="E88" s="264" t="s">
        <v>78</v>
      </c>
      <c r="F88" s="264"/>
      <c r="G88" s="264"/>
      <c r="H88" s="264"/>
      <c r="I88" s="265"/>
      <c r="J88" s="300">
        <f>J89</f>
        <v>2268.4699999999998</v>
      </c>
      <c r="K88" s="301"/>
      <c r="L88" s="300">
        <f t="shared" ref="L88" si="37">L89</f>
        <v>12500</v>
      </c>
      <c r="M88" s="301"/>
      <c r="N88" s="300">
        <f t="shared" ref="N88" si="38">N89</f>
        <v>16418.75</v>
      </c>
      <c r="O88" s="301"/>
      <c r="P88" s="86">
        <f>N88/J88*100</f>
        <v>723.78078616865116</v>
      </c>
      <c r="Q88" s="86">
        <f>N88/L88*100</f>
        <v>131.35</v>
      </c>
      <c r="R88" s="2"/>
    </row>
    <row r="89" spans="1:19" x14ac:dyDescent="0.25">
      <c r="A89" s="106"/>
      <c r="B89" s="100">
        <v>42</v>
      </c>
      <c r="C89" s="101"/>
      <c r="D89" s="136"/>
      <c r="E89" s="137" t="s">
        <v>73</v>
      </c>
      <c r="F89" s="5"/>
      <c r="G89" s="5"/>
      <c r="H89" s="5"/>
      <c r="I89" s="17"/>
      <c r="J89" s="234">
        <f>J90+J94</f>
        <v>2268.4699999999998</v>
      </c>
      <c r="K89" s="235"/>
      <c r="L89" s="234">
        <v>12500</v>
      </c>
      <c r="M89" s="235"/>
      <c r="N89" s="234">
        <f>N90+N94</f>
        <v>16418.75</v>
      </c>
      <c r="O89" s="235"/>
      <c r="P89" s="95">
        <f t="shared" si="33"/>
        <v>723.78078616865116</v>
      </c>
      <c r="Q89" s="95">
        <f t="shared" ref="Q89" si="39">N89/L89*100</f>
        <v>131.35</v>
      </c>
      <c r="R89" s="2"/>
    </row>
    <row r="90" spans="1:19" x14ac:dyDescent="0.25">
      <c r="A90" s="106"/>
      <c r="B90" s="100"/>
      <c r="C90" s="101">
        <v>422</v>
      </c>
      <c r="D90" s="113"/>
      <c r="E90" s="138" t="s">
        <v>74</v>
      </c>
      <c r="F90" s="4"/>
      <c r="G90" s="4"/>
      <c r="H90" s="4"/>
      <c r="I90" s="12"/>
      <c r="J90" s="231">
        <f>J91+J93+J92</f>
        <v>2268.4699999999998</v>
      </c>
      <c r="K90" s="233"/>
      <c r="L90" s="231"/>
      <c r="M90" s="233"/>
      <c r="N90" s="231">
        <f t="shared" ref="N90" si="40">N91+N93+N92</f>
        <v>16418.75</v>
      </c>
      <c r="O90" s="233"/>
      <c r="P90" s="96">
        <f t="shared" si="33"/>
        <v>723.78078616865116</v>
      </c>
      <c r="Q90" s="96"/>
      <c r="R90" s="2"/>
    </row>
    <row r="91" spans="1:19" x14ac:dyDescent="0.25">
      <c r="A91" s="106"/>
      <c r="B91" s="100"/>
      <c r="C91" s="101"/>
      <c r="D91" s="113">
        <v>4221</v>
      </c>
      <c r="E91" s="139" t="s">
        <v>84</v>
      </c>
      <c r="F91" s="7"/>
      <c r="G91" s="7"/>
      <c r="H91" s="7"/>
      <c r="I91" s="14"/>
      <c r="J91" s="226">
        <v>2268.4699999999998</v>
      </c>
      <c r="K91" s="227"/>
      <c r="L91" s="226"/>
      <c r="M91" s="227"/>
      <c r="N91" s="226">
        <v>16418.75</v>
      </c>
      <c r="O91" s="227"/>
      <c r="P91" s="96">
        <f t="shared" si="33"/>
        <v>723.78078616865116</v>
      </c>
      <c r="Q91" s="96"/>
      <c r="R91" s="2"/>
    </row>
    <row r="92" spans="1:19" s="73" customFormat="1" x14ac:dyDescent="0.25">
      <c r="A92" s="106"/>
      <c r="B92" s="100"/>
      <c r="C92" s="101"/>
      <c r="D92" s="113">
        <v>4223</v>
      </c>
      <c r="E92" s="139" t="s">
        <v>161</v>
      </c>
      <c r="F92" s="7"/>
      <c r="G92" s="7"/>
      <c r="H92" s="7"/>
      <c r="I92" s="14"/>
      <c r="J92" s="226"/>
      <c r="K92" s="227"/>
      <c r="L92" s="226"/>
      <c r="M92" s="227"/>
      <c r="N92" s="226"/>
      <c r="O92" s="227"/>
      <c r="P92" s="96" t="e">
        <f t="shared" si="33"/>
        <v>#DIV/0!</v>
      </c>
      <c r="Q92" s="96"/>
      <c r="R92" s="2"/>
    </row>
    <row r="93" spans="1:19" x14ac:dyDescent="0.25">
      <c r="A93" s="106"/>
      <c r="B93" s="100"/>
      <c r="C93" s="101"/>
      <c r="D93" s="113">
        <v>4227</v>
      </c>
      <c r="E93" s="139" t="s">
        <v>75</v>
      </c>
      <c r="F93" s="7"/>
      <c r="G93" s="7"/>
      <c r="H93" s="7"/>
      <c r="I93" s="14"/>
      <c r="J93" s="226"/>
      <c r="K93" s="227"/>
      <c r="L93" s="226"/>
      <c r="M93" s="227"/>
      <c r="N93" s="226"/>
      <c r="O93" s="227"/>
      <c r="P93" s="96" t="e">
        <f t="shared" si="33"/>
        <v>#DIV/0!</v>
      </c>
      <c r="Q93" s="96"/>
      <c r="R93" s="2"/>
    </row>
    <row r="94" spans="1:19" x14ac:dyDescent="0.25">
      <c r="A94" s="106"/>
      <c r="B94" s="100"/>
      <c r="C94" s="101">
        <v>424</v>
      </c>
      <c r="D94" s="113"/>
      <c r="E94" s="138" t="s">
        <v>76</v>
      </c>
      <c r="F94" s="4"/>
      <c r="G94" s="4"/>
      <c r="H94" s="4"/>
      <c r="I94" s="12"/>
      <c r="J94" s="231">
        <f t="shared" ref="J94" si="41">J95</f>
        <v>0</v>
      </c>
      <c r="K94" s="233"/>
      <c r="L94" s="231"/>
      <c r="M94" s="233"/>
      <c r="N94" s="231">
        <f t="shared" ref="N94" si="42">N95</f>
        <v>0</v>
      </c>
      <c r="O94" s="233"/>
      <c r="P94" s="96" t="e">
        <f t="shared" si="33"/>
        <v>#DIV/0!</v>
      </c>
      <c r="Q94" s="96"/>
      <c r="R94" s="2"/>
    </row>
    <row r="95" spans="1:19" ht="15.75" thickBot="1" x14ac:dyDescent="0.3">
      <c r="A95" s="106"/>
      <c r="B95" s="100"/>
      <c r="C95" s="101"/>
      <c r="D95" s="113">
        <v>4241</v>
      </c>
      <c r="E95" s="139" t="s">
        <v>77</v>
      </c>
      <c r="F95" s="7"/>
      <c r="G95" s="7"/>
      <c r="H95" s="7"/>
      <c r="I95" s="14"/>
      <c r="J95" s="226"/>
      <c r="K95" s="227"/>
      <c r="L95" s="226"/>
      <c r="M95" s="227"/>
      <c r="N95" s="226"/>
      <c r="O95" s="227"/>
      <c r="P95" s="96" t="e">
        <f t="shared" si="33"/>
        <v>#DIV/0!</v>
      </c>
      <c r="Q95" s="96"/>
      <c r="R95" s="2"/>
    </row>
    <row r="96" spans="1:19" ht="15.75" thickBot="1" x14ac:dyDescent="0.3">
      <c r="A96" s="236" t="s">
        <v>41</v>
      </c>
      <c r="B96" s="237"/>
      <c r="C96" s="237"/>
      <c r="D96" s="237"/>
      <c r="E96" s="237"/>
      <c r="F96" s="237"/>
      <c r="G96" s="237"/>
      <c r="H96" s="237"/>
      <c r="I96" s="238"/>
      <c r="J96" s="228">
        <f>J46+J88</f>
        <v>1329699.3699999999</v>
      </c>
      <c r="K96" s="228"/>
      <c r="L96" s="228">
        <f>L46+L88</f>
        <v>2595981.29</v>
      </c>
      <c r="M96" s="228"/>
      <c r="N96" s="228">
        <f>N46+N88</f>
        <v>1273092.9000000001</v>
      </c>
      <c r="O96" s="228"/>
      <c r="P96" s="89">
        <f t="shared" si="33"/>
        <v>95.742912174200725</v>
      </c>
      <c r="Q96" s="89">
        <f>N96/L96*100</f>
        <v>49.040912001334192</v>
      </c>
      <c r="R96" s="2"/>
    </row>
    <row r="97" spans="5:19" x14ac:dyDescent="0.25"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5:19" x14ac:dyDescent="0.25">
      <c r="S98" s="2"/>
    </row>
    <row r="99" spans="5:19" x14ac:dyDescent="0.25">
      <c r="N99" s="23"/>
    </row>
    <row r="100" spans="5:19" x14ac:dyDescent="0.25">
      <c r="L100" s="23"/>
    </row>
  </sheetData>
  <customSheetViews>
    <customSheetView guid="{005C429F-8448-44DF-83AD-8A930973E873}">
      <selection activeCell="G12" sqref="G12:L12"/>
      <rowBreaks count="1" manualBreakCount="1">
        <brk id="57" max="16383" man="1"/>
      </rowBreaks>
      <pageMargins left="0.7" right="0.7" top="0.75" bottom="0.75" header="0.3" footer="0.3"/>
      <pageSetup paperSize="9" scale="71" orientation="portrait" r:id="rId1"/>
    </customSheetView>
  </customSheetViews>
  <mergeCells count="266">
    <mergeCell ref="J86:K86"/>
    <mergeCell ref="L86:M86"/>
    <mergeCell ref="N86:O86"/>
    <mergeCell ref="J84:K84"/>
    <mergeCell ref="L84:M84"/>
    <mergeCell ref="N84:O84"/>
    <mergeCell ref="J83:K83"/>
    <mergeCell ref="L83:M83"/>
    <mergeCell ref="N83:O83"/>
    <mergeCell ref="A5:Q5"/>
    <mergeCell ref="A6:Q6"/>
    <mergeCell ref="A7:Q7"/>
    <mergeCell ref="L24:M24"/>
    <mergeCell ref="N24:O24"/>
    <mergeCell ref="J85:K85"/>
    <mergeCell ref="L85:M85"/>
    <mergeCell ref="N85:O85"/>
    <mergeCell ref="L47:M47"/>
    <mergeCell ref="N47:O47"/>
    <mergeCell ref="J59:K59"/>
    <mergeCell ref="L59:M59"/>
    <mergeCell ref="N59:O59"/>
    <mergeCell ref="J70:K70"/>
    <mergeCell ref="P78:P79"/>
    <mergeCell ref="Q78:Q79"/>
    <mergeCell ref="J95:K95"/>
    <mergeCell ref="L95:M95"/>
    <mergeCell ref="N95:O95"/>
    <mergeCell ref="J93:K93"/>
    <mergeCell ref="L93:M93"/>
    <mergeCell ref="N93:O93"/>
    <mergeCell ref="J94:K94"/>
    <mergeCell ref="L94:M94"/>
    <mergeCell ref="L87:M87"/>
    <mergeCell ref="N87:O87"/>
    <mergeCell ref="J88:K88"/>
    <mergeCell ref="L88:M88"/>
    <mergeCell ref="N88:O88"/>
    <mergeCell ref="N94:O94"/>
    <mergeCell ref="J87:K87"/>
    <mergeCell ref="J91:K91"/>
    <mergeCell ref="L91:M91"/>
    <mergeCell ref="N91:O91"/>
    <mergeCell ref="J89:K89"/>
    <mergeCell ref="L89:M89"/>
    <mergeCell ref="N89:O89"/>
    <mergeCell ref="J90:K90"/>
    <mergeCell ref="L90:M90"/>
    <mergeCell ref="N90:O90"/>
    <mergeCell ref="J68:K68"/>
    <mergeCell ref="J74:K74"/>
    <mergeCell ref="L74:M74"/>
    <mergeCell ref="J66:K66"/>
    <mergeCell ref="L66:M66"/>
    <mergeCell ref="N66:O66"/>
    <mergeCell ref="J67:K67"/>
    <mergeCell ref="L67:M67"/>
    <mergeCell ref="N67:O67"/>
    <mergeCell ref="L68:M68"/>
    <mergeCell ref="N68:O68"/>
    <mergeCell ref="J69:K69"/>
    <mergeCell ref="L69:M69"/>
    <mergeCell ref="N69:O69"/>
    <mergeCell ref="L70:M70"/>
    <mergeCell ref="N70:O70"/>
    <mergeCell ref="J75:K75"/>
    <mergeCell ref="L75:M75"/>
    <mergeCell ref="N75:O75"/>
    <mergeCell ref="J76:K76"/>
    <mergeCell ref="L76:M76"/>
    <mergeCell ref="J71:K71"/>
    <mergeCell ref="L71:M71"/>
    <mergeCell ref="N74:O74"/>
    <mergeCell ref="N72:O72"/>
    <mergeCell ref="N71:O71"/>
    <mergeCell ref="J72:K72"/>
    <mergeCell ref="L72:M72"/>
    <mergeCell ref="J73:K73"/>
    <mergeCell ref="L73:M73"/>
    <mergeCell ref="N73:O73"/>
    <mergeCell ref="L82:M82"/>
    <mergeCell ref="N82:O82"/>
    <mergeCell ref="J80:K80"/>
    <mergeCell ref="L80:M80"/>
    <mergeCell ref="N80:O80"/>
    <mergeCell ref="N76:O76"/>
    <mergeCell ref="J78:K79"/>
    <mergeCell ref="L78:M79"/>
    <mergeCell ref="N78:O79"/>
    <mergeCell ref="J81:K81"/>
    <mergeCell ref="L81:M81"/>
    <mergeCell ref="N81:O81"/>
    <mergeCell ref="J82:K82"/>
    <mergeCell ref="J77:K77"/>
    <mergeCell ref="L77:M77"/>
    <mergeCell ref="N77:O77"/>
    <mergeCell ref="J65:K65"/>
    <mergeCell ref="L65:M65"/>
    <mergeCell ref="N65:O65"/>
    <mergeCell ref="J62:K62"/>
    <mergeCell ref="L62:M62"/>
    <mergeCell ref="N62:O62"/>
    <mergeCell ref="J63:K63"/>
    <mergeCell ref="L63:M63"/>
    <mergeCell ref="N63:O63"/>
    <mergeCell ref="J57:K57"/>
    <mergeCell ref="L57:M57"/>
    <mergeCell ref="N57:O57"/>
    <mergeCell ref="J58:K58"/>
    <mergeCell ref="L58:M58"/>
    <mergeCell ref="N58:O58"/>
    <mergeCell ref="J64:K64"/>
    <mergeCell ref="L64:M64"/>
    <mergeCell ref="N64:O64"/>
    <mergeCell ref="J96:K96"/>
    <mergeCell ref="L96:M96"/>
    <mergeCell ref="N96:O96"/>
    <mergeCell ref="J47:K47"/>
    <mergeCell ref="J48:K48"/>
    <mergeCell ref="L48:M48"/>
    <mergeCell ref="N48:O48"/>
    <mergeCell ref="J49:K49"/>
    <mergeCell ref="L49:M49"/>
    <mergeCell ref="N49:O49"/>
    <mergeCell ref="J50:K50"/>
    <mergeCell ref="L50:M50"/>
    <mergeCell ref="N50:O50"/>
    <mergeCell ref="J51:K51"/>
    <mergeCell ref="L51:M51"/>
    <mergeCell ref="N51:O51"/>
    <mergeCell ref="L60:M60"/>
    <mergeCell ref="N60:O60"/>
    <mergeCell ref="N53:O53"/>
    <mergeCell ref="J54:K54"/>
    <mergeCell ref="L53:M53"/>
    <mergeCell ref="J61:K61"/>
    <mergeCell ref="L61:M61"/>
    <mergeCell ref="N61:O61"/>
    <mergeCell ref="Q37:Q38"/>
    <mergeCell ref="P33:P34"/>
    <mergeCell ref="P35:P36"/>
    <mergeCell ref="P37:P38"/>
    <mergeCell ref="P30:P31"/>
    <mergeCell ref="L28:M28"/>
    <mergeCell ref="N28:O28"/>
    <mergeCell ref="L44:M44"/>
    <mergeCell ref="N29:O29"/>
    <mergeCell ref="Q26:Q27"/>
    <mergeCell ref="Q30:Q31"/>
    <mergeCell ref="P26:P27"/>
    <mergeCell ref="L33:M34"/>
    <mergeCell ref="N33:O34"/>
    <mergeCell ref="L35:M36"/>
    <mergeCell ref="N35:O36"/>
    <mergeCell ref="L30:M31"/>
    <mergeCell ref="Q33:Q34"/>
    <mergeCell ref="Q35:Q36"/>
    <mergeCell ref="Q16:Q17"/>
    <mergeCell ref="Q18:Q19"/>
    <mergeCell ref="Q20:Q21"/>
    <mergeCell ref="Q22:Q23"/>
    <mergeCell ref="N22:O23"/>
    <mergeCell ref="P14:P15"/>
    <mergeCell ref="Q14:Q15"/>
    <mergeCell ref="P16:P17"/>
    <mergeCell ref="P18:P19"/>
    <mergeCell ref="P20:P21"/>
    <mergeCell ref="P22:P23"/>
    <mergeCell ref="L42:M42"/>
    <mergeCell ref="N42:O42"/>
    <mergeCell ref="L39:M39"/>
    <mergeCell ref="N39:O39"/>
    <mergeCell ref="L40:M40"/>
    <mergeCell ref="N40:O40"/>
    <mergeCell ref="L37:M38"/>
    <mergeCell ref="N37:O38"/>
    <mergeCell ref="N11:O11"/>
    <mergeCell ref="N13:O13"/>
    <mergeCell ref="N30:O31"/>
    <mergeCell ref="L32:M32"/>
    <mergeCell ref="N32:O32"/>
    <mergeCell ref="L29:M29"/>
    <mergeCell ref="L25:M25"/>
    <mergeCell ref="L13:M13"/>
    <mergeCell ref="L22:M23"/>
    <mergeCell ref="L41:M41"/>
    <mergeCell ref="N41:O41"/>
    <mergeCell ref="J9:K10"/>
    <mergeCell ref="L9:M10"/>
    <mergeCell ref="N9:O10"/>
    <mergeCell ref="J32:K32"/>
    <mergeCell ref="J39:K39"/>
    <mergeCell ref="J40:K40"/>
    <mergeCell ref="J41:K41"/>
    <mergeCell ref="L18:M19"/>
    <mergeCell ref="N18:O19"/>
    <mergeCell ref="L20:M21"/>
    <mergeCell ref="N20:O21"/>
    <mergeCell ref="L16:M17"/>
    <mergeCell ref="N16:O17"/>
    <mergeCell ref="L14:M15"/>
    <mergeCell ref="N14:O15"/>
    <mergeCell ref="N25:O25"/>
    <mergeCell ref="L26:M27"/>
    <mergeCell ref="N26:O27"/>
    <mergeCell ref="L11:M11"/>
    <mergeCell ref="J13:K13"/>
    <mergeCell ref="J42:K42"/>
    <mergeCell ref="J11:K11"/>
    <mergeCell ref="J14:K15"/>
    <mergeCell ref="J33:K34"/>
    <mergeCell ref="J35:K36"/>
    <mergeCell ref="J37:K38"/>
    <mergeCell ref="J24:K24"/>
    <mergeCell ref="J25:K25"/>
    <mergeCell ref="J28:K28"/>
    <mergeCell ref="J29:K29"/>
    <mergeCell ref="J16:K17"/>
    <mergeCell ref="J18:K19"/>
    <mergeCell ref="J20:K21"/>
    <mergeCell ref="J22:K23"/>
    <mergeCell ref="J26:K27"/>
    <mergeCell ref="J30:K31"/>
    <mergeCell ref="A96:I96"/>
    <mergeCell ref="A9:I10"/>
    <mergeCell ref="A11:I11"/>
    <mergeCell ref="A12:I12"/>
    <mergeCell ref="A44:I44"/>
    <mergeCell ref="E13:I13"/>
    <mergeCell ref="E14:I15"/>
    <mergeCell ref="E16:I17"/>
    <mergeCell ref="E18:I19"/>
    <mergeCell ref="E20:I21"/>
    <mergeCell ref="E46:I46"/>
    <mergeCell ref="E78:I79"/>
    <mergeCell ref="E88:I88"/>
    <mergeCell ref="E35:I36"/>
    <mergeCell ref="E37:I38"/>
    <mergeCell ref="E33:I34"/>
    <mergeCell ref="E30:I31"/>
    <mergeCell ref="E26:I27"/>
    <mergeCell ref="E22:I23"/>
    <mergeCell ref="J43:K43"/>
    <mergeCell ref="L43:M43"/>
    <mergeCell ref="N43:O43"/>
    <mergeCell ref="J92:K92"/>
    <mergeCell ref="L92:M92"/>
    <mergeCell ref="N92:O92"/>
    <mergeCell ref="J56:K56"/>
    <mergeCell ref="L56:M56"/>
    <mergeCell ref="N56:O56"/>
    <mergeCell ref="J53:K53"/>
    <mergeCell ref="J44:K44"/>
    <mergeCell ref="J46:K46"/>
    <mergeCell ref="L46:M46"/>
    <mergeCell ref="N46:O46"/>
    <mergeCell ref="N44:O44"/>
    <mergeCell ref="J52:K52"/>
    <mergeCell ref="L52:M52"/>
    <mergeCell ref="N52:O52"/>
    <mergeCell ref="J55:K55"/>
    <mergeCell ref="L55:M55"/>
    <mergeCell ref="N55:O55"/>
    <mergeCell ref="L54:M54"/>
    <mergeCell ref="N54:O54"/>
    <mergeCell ref="J60:K60"/>
  </mergeCells>
  <pageMargins left="0.7" right="0.7" top="0.75" bottom="0.75" header="0.3" footer="0.3"/>
  <pageSetup paperSize="9" scale="51" orientation="portrait" verticalDpi="300" r:id="rId2"/>
  <rowBreaks count="1" manualBreakCount="1">
    <brk id="45" max="18" man="1"/>
  </rowBreaks>
  <ignoredErrors>
    <ignoredError sqref="P85:Q87 P43:Q43 P13:Q21 P70 P81 P22:Q42 P89:Q95 Q88" evalError="1"/>
    <ignoredError sqref="L47:M54 L3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opLeftCell="A7" zoomScaleNormal="100" workbookViewId="0">
      <selection activeCell="I23" sqref="I23:J23"/>
    </sheetView>
  </sheetViews>
  <sheetFormatPr defaultRowHeight="15" x14ac:dyDescent="0.25"/>
  <cols>
    <col min="1" max="12" width="8.85546875" customWidth="1"/>
    <col min="14" max="14" width="12.7109375" bestFit="1" customWidth="1"/>
    <col min="15" max="15" width="11.7109375" bestFit="1" customWidth="1"/>
    <col min="16" max="16" width="10.140625" bestFit="1" customWidth="1"/>
  </cols>
  <sheetData>
    <row r="1" spans="1:16" x14ac:dyDescent="0.25">
      <c r="A1" s="1" t="s">
        <v>14</v>
      </c>
    </row>
    <row r="2" spans="1:16" x14ac:dyDescent="0.25">
      <c r="A2" t="s">
        <v>12</v>
      </c>
    </row>
    <row r="3" spans="1:16" x14ac:dyDescent="0.25">
      <c r="A3" t="s">
        <v>13</v>
      </c>
    </row>
    <row r="5" spans="1:16" x14ac:dyDescent="0.25">
      <c r="A5" s="206" t="s">
        <v>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</row>
    <row r="6" spans="1:16" x14ac:dyDescent="0.25">
      <c r="A6" s="206" t="s">
        <v>134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61"/>
      <c r="N6" s="61"/>
    </row>
    <row r="7" spans="1:16" x14ac:dyDescent="0.25">
      <c r="A7" s="206" t="s">
        <v>136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</row>
    <row r="8" spans="1:16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</row>
    <row r="9" spans="1:16" ht="15.75" thickBot="1" x14ac:dyDescent="0.3">
      <c r="A9" s="1" t="s">
        <v>112</v>
      </c>
    </row>
    <row r="10" spans="1:16" ht="15" customHeight="1" x14ac:dyDescent="0.25">
      <c r="A10" s="308" t="s">
        <v>125</v>
      </c>
      <c r="B10" s="309"/>
      <c r="C10" s="309"/>
      <c r="D10" s="309"/>
      <c r="E10" s="200" t="s">
        <v>159</v>
      </c>
      <c r="F10" s="201"/>
      <c r="G10" s="200" t="s">
        <v>177</v>
      </c>
      <c r="H10" s="201"/>
      <c r="I10" s="200" t="s">
        <v>183</v>
      </c>
      <c r="J10" s="201"/>
      <c r="K10" s="18" t="s">
        <v>38</v>
      </c>
      <c r="L10" s="18" t="s">
        <v>38</v>
      </c>
    </row>
    <row r="11" spans="1:16" x14ac:dyDescent="0.25">
      <c r="A11" s="24" t="s">
        <v>113</v>
      </c>
      <c r="B11" s="317" t="s">
        <v>114</v>
      </c>
      <c r="C11" s="317"/>
      <c r="D11" s="317"/>
      <c r="E11" s="202"/>
      <c r="F11" s="203"/>
      <c r="G11" s="202"/>
      <c r="H11" s="203"/>
      <c r="I11" s="202"/>
      <c r="J11" s="203"/>
      <c r="K11" s="167" t="s">
        <v>178</v>
      </c>
      <c r="L11" s="168" t="s">
        <v>179</v>
      </c>
    </row>
    <row r="12" spans="1:16" ht="15.75" thickBot="1" x14ac:dyDescent="0.3">
      <c r="A12" s="241">
        <v>1</v>
      </c>
      <c r="B12" s="242"/>
      <c r="C12" s="242"/>
      <c r="D12" s="242"/>
      <c r="E12" s="241">
        <v>2</v>
      </c>
      <c r="F12" s="242"/>
      <c r="G12" s="191">
        <v>3</v>
      </c>
      <c r="H12" s="191"/>
      <c r="I12" s="191">
        <v>4</v>
      </c>
      <c r="J12" s="191"/>
      <c r="K12" s="19">
        <v>5</v>
      </c>
      <c r="L12" s="19">
        <v>6</v>
      </c>
    </row>
    <row r="13" spans="1:16" x14ac:dyDescent="0.25">
      <c r="A13" s="66">
        <v>1</v>
      </c>
      <c r="B13" s="67" t="s">
        <v>104</v>
      </c>
      <c r="C13" s="67"/>
      <c r="D13" s="67"/>
      <c r="E13" s="310">
        <f>E14+E15</f>
        <v>21487.73</v>
      </c>
      <c r="F13" s="311"/>
      <c r="G13" s="310">
        <f t="shared" ref="G13" si="0">G14+G15</f>
        <v>29090.37</v>
      </c>
      <c r="H13" s="311"/>
      <c r="I13" s="310">
        <f t="shared" ref="I13" si="1">I14+I15</f>
        <v>28851.450000000004</v>
      </c>
      <c r="J13" s="311"/>
      <c r="K13" s="34">
        <f t="shared" ref="K13:K27" si="2">I13/E13*100</f>
        <v>134.26941794223961</v>
      </c>
      <c r="L13" s="34">
        <f>I13/G13*100</f>
        <v>99.17869728023399</v>
      </c>
    </row>
    <row r="14" spans="1:16" x14ac:dyDescent="0.25">
      <c r="A14" s="11">
        <v>11</v>
      </c>
      <c r="B14" s="4" t="s">
        <v>104</v>
      </c>
      <c r="C14" s="4"/>
      <c r="D14" s="4"/>
      <c r="E14" s="177">
        <v>8313.31</v>
      </c>
      <c r="F14" s="178"/>
      <c r="G14" s="177">
        <v>29090.37</v>
      </c>
      <c r="H14" s="178"/>
      <c r="I14" s="177">
        <f>730.02+22668.56+600+3618.45+1234.42</f>
        <v>28851.450000000004</v>
      </c>
      <c r="J14" s="178"/>
      <c r="K14" s="35">
        <f t="shared" si="2"/>
        <v>347.05129485126866</v>
      </c>
      <c r="L14" s="35">
        <f>I14/G14*100</f>
        <v>99.17869728023399</v>
      </c>
      <c r="N14" s="23"/>
      <c r="O14" s="23"/>
      <c r="P14" s="23"/>
    </row>
    <row r="15" spans="1:16" x14ac:dyDescent="0.25">
      <c r="A15" s="11">
        <v>12</v>
      </c>
      <c r="B15" s="4" t="s">
        <v>105</v>
      </c>
      <c r="C15" s="4"/>
      <c r="D15" s="4"/>
      <c r="E15" s="177">
        <v>13174.42</v>
      </c>
      <c r="F15" s="178"/>
      <c r="G15" s="177"/>
      <c r="H15" s="178"/>
      <c r="I15" s="177"/>
      <c r="J15" s="178"/>
      <c r="K15" s="35">
        <f t="shared" si="2"/>
        <v>0</v>
      </c>
      <c r="L15" s="35" t="e">
        <f>I15/G15*100</f>
        <v>#DIV/0!</v>
      </c>
      <c r="N15" s="23"/>
      <c r="O15" s="23"/>
      <c r="P15" s="23"/>
    </row>
    <row r="16" spans="1:16" x14ac:dyDescent="0.25">
      <c r="A16" s="16">
        <v>3</v>
      </c>
      <c r="B16" s="5" t="s">
        <v>141</v>
      </c>
      <c r="C16" s="5"/>
      <c r="D16" s="5"/>
      <c r="E16" s="306">
        <f t="shared" ref="E16" si="3">E17</f>
        <v>10371.32</v>
      </c>
      <c r="F16" s="307"/>
      <c r="G16" s="306">
        <f t="shared" ref="G16" si="4">G17</f>
        <v>14000</v>
      </c>
      <c r="H16" s="307"/>
      <c r="I16" s="306">
        <f t="shared" ref="I16" si="5">I17</f>
        <v>6404.07</v>
      </c>
      <c r="J16" s="307"/>
      <c r="K16" s="34">
        <f t="shared" si="2"/>
        <v>61.747877801475603</v>
      </c>
      <c r="L16" s="34">
        <f t="shared" ref="L16" si="6">I16/G16*100</f>
        <v>45.743357142857135</v>
      </c>
      <c r="N16" s="23"/>
      <c r="O16" s="23"/>
      <c r="P16" s="23"/>
    </row>
    <row r="17" spans="1:18" x14ac:dyDescent="0.25">
      <c r="A17" s="11">
        <v>31</v>
      </c>
      <c r="B17" s="4" t="s">
        <v>106</v>
      </c>
      <c r="C17" s="4"/>
      <c r="D17" s="4"/>
      <c r="E17" s="177">
        <v>10371.32</v>
      </c>
      <c r="F17" s="178"/>
      <c r="G17" s="177">
        <v>14000</v>
      </c>
      <c r="H17" s="178"/>
      <c r="I17" s="177">
        <v>6404.07</v>
      </c>
      <c r="J17" s="178"/>
      <c r="K17" s="35">
        <f t="shared" si="2"/>
        <v>61.747877801475603</v>
      </c>
      <c r="L17" s="35">
        <f t="shared" ref="L17:L27" si="7">I17/G17*100</f>
        <v>45.743357142857135</v>
      </c>
      <c r="N17" s="23"/>
    </row>
    <row r="18" spans="1:18" x14ac:dyDescent="0.25">
      <c r="A18" s="16">
        <v>4</v>
      </c>
      <c r="B18" s="5" t="s">
        <v>102</v>
      </c>
      <c r="C18" s="5"/>
      <c r="D18" s="5"/>
      <c r="E18" s="306">
        <f t="shared" ref="E18" si="8">E19+E20+E21</f>
        <v>158465.69</v>
      </c>
      <c r="F18" s="307"/>
      <c r="G18" s="306">
        <f t="shared" ref="G18" si="9">G19+G20+G21</f>
        <v>220978.97</v>
      </c>
      <c r="H18" s="307"/>
      <c r="I18" s="306">
        <f t="shared" ref="I18" si="10">I19+I20+I21</f>
        <v>148612.02000000002</v>
      </c>
      <c r="J18" s="307"/>
      <c r="K18" s="34">
        <f t="shared" si="2"/>
        <v>93.781827473189949</v>
      </c>
      <c r="L18" s="34">
        <f t="shared" ref="L18" si="11">I18/G18*100</f>
        <v>67.251657476727317</v>
      </c>
      <c r="N18" s="23"/>
    </row>
    <row r="19" spans="1:18" x14ac:dyDescent="0.25">
      <c r="A19" s="11">
        <v>41</v>
      </c>
      <c r="B19" s="4" t="s">
        <v>102</v>
      </c>
      <c r="C19" s="4"/>
      <c r="D19" s="4"/>
      <c r="E19" s="177">
        <v>715</v>
      </c>
      <c r="F19" s="178"/>
      <c r="G19" s="177">
        <v>2000</v>
      </c>
      <c r="H19" s="178"/>
      <c r="I19" s="177">
        <v>858</v>
      </c>
      <c r="J19" s="178"/>
      <c r="K19" s="35">
        <f t="shared" si="2"/>
        <v>120</v>
      </c>
      <c r="L19" s="35">
        <f t="shared" si="7"/>
        <v>42.9</v>
      </c>
      <c r="N19" s="23"/>
      <c r="O19" s="23"/>
      <c r="P19" s="23"/>
    </row>
    <row r="20" spans="1:18" x14ac:dyDescent="0.25">
      <c r="A20" s="11">
        <v>42</v>
      </c>
      <c r="B20" s="4" t="s">
        <v>107</v>
      </c>
      <c r="C20" s="4"/>
      <c r="D20" s="4"/>
      <c r="E20" s="177">
        <v>48676.31</v>
      </c>
      <c r="F20" s="178"/>
      <c r="G20" s="177">
        <v>25000</v>
      </c>
      <c r="H20" s="178"/>
      <c r="I20" s="177">
        <v>55912.75</v>
      </c>
      <c r="J20" s="178"/>
      <c r="K20" s="35">
        <f t="shared" si="2"/>
        <v>114.86645146273413</v>
      </c>
      <c r="L20" s="35">
        <f t="shared" si="7"/>
        <v>223.65100000000001</v>
      </c>
      <c r="N20" s="23"/>
      <c r="O20" s="23"/>
      <c r="P20" s="23"/>
    </row>
    <row r="21" spans="1:18" x14ac:dyDescent="0.25">
      <c r="A21" s="11">
        <v>45</v>
      </c>
      <c r="B21" s="4" t="s">
        <v>108</v>
      </c>
      <c r="C21" s="4"/>
      <c r="D21" s="4"/>
      <c r="E21" s="177">
        <v>109074.38</v>
      </c>
      <c r="F21" s="178"/>
      <c r="G21" s="177">
        <v>193978.97</v>
      </c>
      <c r="H21" s="178"/>
      <c r="I21" s="177">
        <v>91841.27</v>
      </c>
      <c r="J21" s="178"/>
      <c r="K21" s="35">
        <f t="shared" si="2"/>
        <v>84.200588625853285</v>
      </c>
      <c r="L21" s="35">
        <f t="shared" si="7"/>
        <v>47.345993228028796</v>
      </c>
      <c r="N21" s="23"/>
    </row>
    <row r="22" spans="1:18" x14ac:dyDescent="0.25">
      <c r="A22" s="16">
        <v>5</v>
      </c>
      <c r="B22" s="5" t="s">
        <v>142</v>
      </c>
      <c r="C22" s="5"/>
      <c r="D22" s="5"/>
      <c r="E22" s="306">
        <f t="shared" ref="E22" si="12">E23+E24</f>
        <v>1022860.74</v>
      </c>
      <c r="F22" s="307"/>
      <c r="G22" s="306">
        <f t="shared" ref="G22" si="13">G23+G24</f>
        <v>2330911.9499999997</v>
      </c>
      <c r="H22" s="307"/>
      <c r="I22" s="306">
        <f t="shared" ref="I22" si="14">I23+I24</f>
        <v>1130285.71</v>
      </c>
      <c r="J22" s="307"/>
      <c r="K22" s="34">
        <f t="shared" si="2"/>
        <v>110.50240426668442</v>
      </c>
      <c r="L22" s="34">
        <f t="shared" ref="L22" si="15">I22/G22*100</f>
        <v>48.491137127680865</v>
      </c>
      <c r="N22" s="23"/>
    </row>
    <row r="23" spans="1:18" x14ac:dyDescent="0.25">
      <c r="A23" s="11">
        <v>50</v>
      </c>
      <c r="B23" s="4" t="s">
        <v>109</v>
      </c>
      <c r="C23" s="4"/>
      <c r="D23" s="4"/>
      <c r="E23" s="177">
        <v>1022860.74</v>
      </c>
      <c r="F23" s="178"/>
      <c r="G23" s="177">
        <v>2311356.2999999998</v>
      </c>
      <c r="H23" s="178"/>
      <c r="I23" s="177">
        <v>1119065.71</v>
      </c>
      <c r="J23" s="178"/>
      <c r="K23" s="35">
        <f t="shared" si="2"/>
        <v>109.40548074999926</v>
      </c>
      <c r="L23" s="35">
        <f t="shared" si="7"/>
        <v>48.415975935860686</v>
      </c>
      <c r="N23" s="23"/>
      <c r="O23" s="23"/>
      <c r="P23" s="23"/>
      <c r="R23" s="169"/>
    </row>
    <row r="24" spans="1:18" x14ac:dyDescent="0.25">
      <c r="A24" s="11">
        <v>56</v>
      </c>
      <c r="B24" s="4" t="s">
        <v>110</v>
      </c>
      <c r="C24" s="4"/>
      <c r="D24" s="4"/>
      <c r="E24" s="177"/>
      <c r="F24" s="178"/>
      <c r="G24" s="177">
        <v>19555.650000000001</v>
      </c>
      <c r="H24" s="178"/>
      <c r="I24" s="177">
        <f>11220</f>
        <v>11220</v>
      </c>
      <c r="J24" s="178"/>
      <c r="K24" s="35" t="e">
        <f t="shared" si="2"/>
        <v>#DIV/0!</v>
      </c>
      <c r="L24" s="35">
        <f t="shared" si="7"/>
        <v>57.374722906167776</v>
      </c>
      <c r="N24" s="23"/>
      <c r="O24" s="23"/>
    </row>
    <row r="25" spans="1:18" x14ac:dyDescent="0.25">
      <c r="A25" s="9">
        <v>6</v>
      </c>
      <c r="B25" s="69" t="s">
        <v>143</v>
      </c>
      <c r="C25" s="69"/>
      <c r="D25" s="69"/>
      <c r="E25" s="306">
        <f t="shared" ref="E25" si="16">E26</f>
        <v>0</v>
      </c>
      <c r="F25" s="307"/>
      <c r="G25" s="306">
        <f t="shared" ref="G25" si="17">G26</f>
        <v>1000</v>
      </c>
      <c r="H25" s="307"/>
      <c r="I25" s="306">
        <f t="shared" ref="I25" si="18">I26</f>
        <v>0</v>
      </c>
      <c r="J25" s="307"/>
      <c r="K25" s="34" t="e">
        <f t="shared" si="2"/>
        <v>#DIV/0!</v>
      </c>
      <c r="L25" s="34">
        <f t="shared" ref="L25" si="19">I25/G25*100</f>
        <v>0</v>
      </c>
      <c r="O25" s="23"/>
    </row>
    <row r="26" spans="1:18" ht="15.75" thickBot="1" x14ac:dyDescent="0.3">
      <c r="A26" s="25">
        <v>61</v>
      </c>
      <c r="B26" s="26" t="s">
        <v>111</v>
      </c>
      <c r="C26" s="26"/>
      <c r="D26" s="26"/>
      <c r="E26" s="177"/>
      <c r="F26" s="178"/>
      <c r="G26" s="312">
        <v>1000</v>
      </c>
      <c r="H26" s="313"/>
      <c r="I26" s="177"/>
      <c r="J26" s="178"/>
      <c r="K26" s="35" t="e">
        <f t="shared" si="2"/>
        <v>#DIV/0!</v>
      </c>
      <c r="L26" s="35">
        <f t="shared" si="7"/>
        <v>0</v>
      </c>
      <c r="N26" s="23"/>
      <c r="O26" s="23"/>
    </row>
    <row r="27" spans="1:18" ht="15.75" thickBot="1" x14ac:dyDescent="0.3">
      <c r="A27" s="314" t="s">
        <v>103</v>
      </c>
      <c r="B27" s="314"/>
      <c r="C27" s="314"/>
      <c r="D27" s="314"/>
      <c r="E27" s="304">
        <f>SUM(E13+E16+E18+E22+E25)</f>
        <v>1213185.48</v>
      </c>
      <c r="F27" s="305"/>
      <c r="G27" s="304">
        <f>SUM(G13+G16+G18+G22+G25)</f>
        <v>2595981.2899999996</v>
      </c>
      <c r="H27" s="305"/>
      <c r="I27" s="304">
        <f>SUM(I13+I16+I18+I22+I25)</f>
        <v>1314153.25</v>
      </c>
      <c r="J27" s="305"/>
      <c r="K27" s="41">
        <f t="shared" si="2"/>
        <v>108.32253366566833</v>
      </c>
      <c r="L27" s="41">
        <f t="shared" si="7"/>
        <v>50.622600981842993</v>
      </c>
      <c r="N27" s="73"/>
    </row>
    <row r="28" spans="1:18" x14ac:dyDescent="0.25">
      <c r="E28" s="73"/>
      <c r="F28" s="73"/>
      <c r="N28" s="23"/>
    </row>
    <row r="29" spans="1:18" ht="15.75" thickBot="1" x14ac:dyDescent="0.3">
      <c r="A29" s="1" t="s">
        <v>145</v>
      </c>
      <c r="E29" s="73"/>
      <c r="F29" s="73"/>
      <c r="N29" s="73"/>
      <c r="O29" s="23"/>
      <c r="P29" s="23"/>
    </row>
    <row r="30" spans="1:18" ht="15" customHeight="1" x14ac:dyDescent="0.25">
      <c r="A30" s="308" t="s">
        <v>125</v>
      </c>
      <c r="B30" s="309"/>
      <c r="C30" s="309"/>
      <c r="D30" s="309"/>
      <c r="E30" s="200" t="s">
        <v>159</v>
      </c>
      <c r="F30" s="201"/>
      <c r="G30" s="200" t="s">
        <v>177</v>
      </c>
      <c r="H30" s="201"/>
      <c r="I30" s="200" t="s">
        <v>183</v>
      </c>
      <c r="J30" s="201"/>
      <c r="K30" s="18" t="s">
        <v>38</v>
      </c>
      <c r="L30" s="18" t="s">
        <v>38</v>
      </c>
      <c r="N30" s="73"/>
    </row>
    <row r="31" spans="1:18" x14ac:dyDescent="0.25">
      <c r="A31" s="24" t="s">
        <v>113</v>
      </c>
      <c r="B31" s="317" t="s">
        <v>114</v>
      </c>
      <c r="C31" s="317"/>
      <c r="D31" s="317"/>
      <c r="E31" s="202"/>
      <c r="F31" s="203"/>
      <c r="G31" s="202"/>
      <c r="H31" s="203"/>
      <c r="I31" s="202"/>
      <c r="J31" s="203"/>
      <c r="K31" s="167" t="s">
        <v>178</v>
      </c>
      <c r="L31" s="168" t="s">
        <v>179</v>
      </c>
      <c r="N31" s="23"/>
    </row>
    <row r="32" spans="1:18" ht="15.75" thickBot="1" x14ac:dyDescent="0.3">
      <c r="A32" s="241">
        <v>1</v>
      </c>
      <c r="B32" s="242"/>
      <c r="C32" s="242"/>
      <c r="D32" s="242"/>
      <c r="E32" s="241">
        <v>2</v>
      </c>
      <c r="F32" s="242"/>
      <c r="G32" s="191">
        <v>3</v>
      </c>
      <c r="H32" s="191"/>
      <c r="I32" s="191">
        <v>4</v>
      </c>
      <c r="J32" s="191"/>
      <c r="K32" s="19">
        <v>5</v>
      </c>
      <c r="L32" s="19">
        <v>6</v>
      </c>
    </row>
    <row r="33" spans="1:14" x14ac:dyDescent="0.25">
      <c r="A33" s="66">
        <v>1</v>
      </c>
      <c r="B33" s="67" t="s">
        <v>104</v>
      </c>
      <c r="C33" s="67"/>
      <c r="D33" s="67"/>
      <c r="E33" s="310">
        <f>E34+E35+E36</f>
        <v>27489.73</v>
      </c>
      <c r="F33" s="311"/>
      <c r="G33" s="310">
        <f t="shared" ref="G33" si="20">G34+G35+G36</f>
        <v>29090.370000000003</v>
      </c>
      <c r="H33" s="311"/>
      <c r="I33" s="310">
        <f t="shared" ref="I33" si="21">I34+I35+I36</f>
        <v>22058.55</v>
      </c>
      <c r="J33" s="311"/>
      <c r="K33" s="68">
        <f t="shared" ref="K33:K48" si="22">I33/E33*100</f>
        <v>80.242876157750544</v>
      </c>
      <c r="L33" s="68">
        <f>I33/G33*100</f>
        <v>75.827670806524623</v>
      </c>
    </row>
    <row r="34" spans="1:14" x14ac:dyDescent="0.25">
      <c r="A34" s="10">
        <v>11</v>
      </c>
      <c r="B34" s="30" t="s">
        <v>104</v>
      </c>
      <c r="C34" s="30"/>
      <c r="D34" s="30"/>
      <c r="E34" s="179">
        <v>10021.69</v>
      </c>
      <c r="F34" s="180"/>
      <c r="G34" s="177">
        <f>730.02+22668.56+600+3618.45+1473.34</f>
        <v>29090.370000000003</v>
      </c>
      <c r="H34" s="178"/>
      <c r="I34" s="177">
        <v>22058.55</v>
      </c>
      <c r="J34" s="178"/>
      <c r="K34" s="59">
        <f t="shared" si="22"/>
        <v>220.10808556241511</v>
      </c>
      <c r="L34" s="59">
        <f>I34/G34*100</f>
        <v>75.827670806524623</v>
      </c>
    </row>
    <row r="35" spans="1:14" x14ac:dyDescent="0.25">
      <c r="A35" s="11">
        <v>12</v>
      </c>
      <c r="B35" s="4" t="s">
        <v>105</v>
      </c>
      <c r="C35" s="4"/>
      <c r="D35" s="4"/>
      <c r="E35" s="177">
        <v>13174.42</v>
      </c>
      <c r="F35" s="178"/>
      <c r="G35" s="177"/>
      <c r="H35" s="178"/>
      <c r="I35" s="177"/>
      <c r="J35" s="178"/>
      <c r="K35" s="35">
        <f t="shared" si="22"/>
        <v>0</v>
      </c>
      <c r="L35" s="35" t="e">
        <f>I35/G35*100</f>
        <v>#DIV/0!</v>
      </c>
    </row>
    <row r="36" spans="1:14" s="73" customFormat="1" x14ac:dyDescent="0.25">
      <c r="A36" s="11">
        <v>19</v>
      </c>
      <c r="B36" s="4" t="s">
        <v>184</v>
      </c>
      <c r="C36" s="4"/>
      <c r="D36" s="4"/>
      <c r="E36" s="177">
        <v>4293.62</v>
      </c>
      <c r="F36" s="178"/>
      <c r="G36" s="177"/>
      <c r="H36" s="178"/>
      <c r="I36" s="177"/>
      <c r="J36" s="178"/>
      <c r="K36" s="35">
        <f t="shared" ref="K36" si="23">I36/E36*100</f>
        <v>0</v>
      </c>
      <c r="L36" s="35" t="e">
        <f>I36/G36*100</f>
        <v>#DIV/0!</v>
      </c>
    </row>
    <row r="37" spans="1:14" x14ac:dyDescent="0.25">
      <c r="A37" s="16">
        <v>3</v>
      </c>
      <c r="B37" s="5" t="s">
        <v>141</v>
      </c>
      <c r="C37" s="5"/>
      <c r="D37" s="5"/>
      <c r="E37" s="306">
        <f t="shared" ref="E37" si="24">E38</f>
        <v>0</v>
      </c>
      <c r="F37" s="307"/>
      <c r="G37" s="306">
        <f t="shared" ref="G37" si="25">G38</f>
        <v>14000</v>
      </c>
      <c r="H37" s="307"/>
      <c r="I37" s="306">
        <f t="shared" ref="I37" si="26">I38</f>
        <v>747.9</v>
      </c>
      <c r="J37" s="307"/>
      <c r="K37" s="34" t="e">
        <f t="shared" si="22"/>
        <v>#DIV/0!</v>
      </c>
      <c r="L37" s="34">
        <f t="shared" ref="L37:L47" si="27">I37/G37*100</f>
        <v>5.3421428571428571</v>
      </c>
    </row>
    <row r="38" spans="1:14" x14ac:dyDescent="0.25">
      <c r="A38" s="11">
        <v>31</v>
      </c>
      <c r="B38" s="4" t="s">
        <v>106</v>
      </c>
      <c r="C38" s="4"/>
      <c r="D38" s="4"/>
      <c r="E38" s="177"/>
      <c r="F38" s="178"/>
      <c r="G38" s="177">
        <v>14000</v>
      </c>
      <c r="H38" s="178"/>
      <c r="I38" s="177">
        <v>747.9</v>
      </c>
      <c r="J38" s="178"/>
      <c r="K38" s="35" t="e">
        <f t="shared" si="22"/>
        <v>#DIV/0!</v>
      </c>
      <c r="L38" s="35">
        <f>I38/G38*100</f>
        <v>5.3421428571428571</v>
      </c>
      <c r="N38" s="23"/>
    </row>
    <row r="39" spans="1:14" x14ac:dyDescent="0.25">
      <c r="A39" s="16">
        <v>4</v>
      </c>
      <c r="B39" s="5" t="s">
        <v>102</v>
      </c>
      <c r="C39" s="5"/>
      <c r="D39" s="5"/>
      <c r="E39" s="306">
        <f t="shared" ref="E39" si="28">E40+E41+E42</f>
        <v>117893.1</v>
      </c>
      <c r="F39" s="307"/>
      <c r="G39" s="306">
        <f t="shared" ref="G39" si="29">G40+G41+G42</f>
        <v>220978.97</v>
      </c>
      <c r="H39" s="307"/>
      <c r="I39" s="306">
        <f t="shared" ref="I39" si="30">I40+I41+I42</f>
        <v>121409.24</v>
      </c>
      <c r="J39" s="307"/>
      <c r="K39" s="34">
        <f t="shared" si="22"/>
        <v>102.98248158713275</v>
      </c>
      <c r="L39" s="34">
        <f t="shared" si="27"/>
        <v>54.941535839360647</v>
      </c>
    </row>
    <row r="40" spans="1:14" x14ac:dyDescent="0.25">
      <c r="A40" s="11">
        <v>41</v>
      </c>
      <c r="B40" s="4" t="s">
        <v>102</v>
      </c>
      <c r="C40" s="4"/>
      <c r="D40" s="4"/>
      <c r="E40" s="177"/>
      <c r="F40" s="178"/>
      <c r="G40" s="177">
        <v>2000</v>
      </c>
      <c r="H40" s="178"/>
      <c r="I40" s="177"/>
      <c r="J40" s="178"/>
      <c r="K40" s="35" t="e">
        <f t="shared" si="22"/>
        <v>#DIV/0!</v>
      </c>
      <c r="L40" s="35">
        <f t="shared" si="27"/>
        <v>0</v>
      </c>
    </row>
    <row r="41" spans="1:14" x14ac:dyDescent="0.25">
      <c r="A41" s="11">
        <v>42</v>
      </c>
      <c r="B41" s="4" t="s">
        <v>107</v>
      </c>
      <c r="C41" s="4"/>
      <c r="D41" s="4"/>
      <c r="E41" s="315">
        <v>4067.72</v>
      </c>
      <c r="F41" s="316"/>
      <c r="G41" s="177">
        <f>2000+3000+4300+3000+4000+200+1000+2000+3000+2000+500</f>
        <v>25000</v>
      </c>
      <c r="H41" s="178"/>
      <c r="I41" s="177">
        <v>25637.78</v>
      </c>
      <c r="J41" s="178"/>
      <c r="K41" s="35">
        <f t="shared" si="22"/>
        <v>630.27396182628104</v>
      </c>
      <c r="L41" s="35">
        <f t="shared" si="27"/>
        <v>102.55112</v>
      </c>
      <c r="N41" s="23"/>
    </row>
    <row r="42" spans="1:14" x14ac:dyDescent="0.25">
      <c r="A42" s="11">
        <v>45</v>
      </c>
      <c r="B42" s="4" t="s">
        <v>108</v>
      </c>
      <c r="C42" s="4"/>
      <c r="D42" s="4"/>
      <c r="E42" s="177">
        <v>113825.38</v>
      </c>
      <c r="F42" s="178"/>
      <c r="G42" s="177">
        <v>193978.97</v>
      </c>
      <c r="H42" s="178"/>
      <c r="I42" s="177">
        <v>95771.46</v>
      </c>
      <c r="J42" s="178"/>
      <c r="K42" s="35">
        <f t="shared" si="22"/>
        <v>84.138932810942507</v>
      </c>
      <c r="L42" s="35">
        <f t="shared" si="27"/>
        <v>49.372083994465996</v>
      </c>
    </row>
    <row r="43" spans="1:14" x14ac:dyDescent="0.25">
      <c r="A43" s="16">
        <v>5</v>
      </c>
      <c r="B43" s="5" t="s">
        <v>142</v>
      </c>
      <c r="C43" s="5"/>
      <c r="D43" s="5"/>
      <c r="E43" s="306">
        <f t="shared" ref="E43" si="31">E44+E45</f>
        <v>1184316.54</v>
      </c>
      <c r="F43" s="307"/>
      <c r="G43" s="306">
        <f t="shared" ref="G43" si="32">G44+G45</f>
        <v>2330911.9499999997</v>
      </c>
      <c r="H43" s="307"/>
      <c r="I43" s="306">
        <f>I44+I45</f>
        <v>1128877.21</v>
      </c>
      <c r="J43" s="307"/>
      <c r="K43" s="34">
        <f t="shared" si="22"/>
        <v>95.318875644513071</v>
      </c>
      <c r="L43" s="34">
        <f t="shared" si="27"/>
        <v>48.430710134717877</v>
      </c>
    </row>
    <row r="44" spans="1:14" x14ac:dyDescent="0.25">
      <c r="A44" s="11">
        <v>50</v>
      </c>
      <c r="B44" s="4" t="s">
        <v>109</v>
      </c>
      <c r="C44" s="4"/>
      <c r="D44" s="4"/>
      <c r="E44" s="177">
        <v>1184316.54</v>
      </c>
      <c r="F44" s="178"/>
      <c r="G44" s="177">
        <v>2311356.2999999998</v>
      </c>
      <c r="H44" s="178"/>
      <c r="I44" s="177">
        <f>1087052.34+19112.92+1305</f>
        <v>1107470.26</v>
      </c>
      <c r="J44" s="178"/>
      <c r="K44" s="35">
        <f t="shared" si="22"/>
        <v>93.511339459972405</v>
      </c>
      <c r="L44" s="35">
        <f t="shared" si="27"/>
        <v>47.914302957099267</v>
      </c>
    </row>
    <row r="45" spans="1:14" x14ac:dyDescent="0.25">
      <c r="A45" s="11">
        <v>56</v>
      </c>
      <c r="B45" s="4" t="s">
        <v>110</v>
      </c>
      <c r="C45" s="4"/>
      <c r="D45" s="4"/>
      <c r="E45" s="177"/>
      <c r="F45" s="178"/>
      <c r="G45" s="177">
        <v>19555.650000000001</v>
      </c>
      <c r="H45" s="178"/>
      <c r="I45" s="177">
        <v>21406.95</v>
      </c>
      <c r="J45" s="178"/>
      <c r="K45" s="35" t="e">
        <f t="shared" si="22"/>
        <v>#DIV/0!</v>
      </c>
      <c r="L45" s="35">
        <f t="shared" si="27"/>
        <v>109.46682927951767</v>
      </c>
    </row>
    <row r="46" spans="1:14" s="73" customFormat="1" x14ac:dyDescent="0.25">
      <c r="A46" s="9">
        <v>6</v>
      </c>
      <c r="B46" s="69" t="s">
        <v>143</v>
      </c>
      <c r="C46" s="69"/>
      <c r="D46" s="69"/>
      <c r="E46" s="306">
        <f t="shared" ref="E46" si="33">E47</f>
        <v>0</v>
      </c>
      <c r="F46" s="307"/>
      <c r="G46" s="306">
        <f t="shared" ref="G46" si="34">G47</f>
        <v>1000</v>
      </c>
      <c r="H46" s="307"/>
      <c r="I46" s="306">
        <f t="shared" ref="I46" si="35">I47</f>
        <v>0</v>
      </c>
      <c r="J46" s="307"/>
      <c r="K46" s="34" t="e">
        <f t="shared" si="22"/>
        <v>#DIV/0!</v>
      </c>
      <c r="L46" s="34">
        <f t="shared" si="27"/>
        <v>0</v>
      </c>
    </row>
    <row r="47" spans="1:14" s="73" customFormat="1" ht="15.75" thickBot="1" x14ac:dyDescent="0.3">
      <c r="A47" s="25">
        <v>61</v>
      </c>
      <c r="B47" s="26" t="s">
        <v>111</v>
      </c>
      <c r="C47" s="26"/>
      <c r="D47" s="26"/>
      <c r="E47" s="177">
        <v>0</v>
      </c>
      <c r="F47" s="178"/>
      <c r="G47" s="312">
        <v>1000</v>
      </c>
      <c r="H47" s="313"/>
      <c r="I47" s="177"/>
      <c r="J47" s="178"/>
      <c r="K47" s="35" t="e">
        <f t="shared" si="22"/>
        <v>#DIV/0!</v>
      </c>
      <c r="L47" s="35">
        <f t="shared" si="27"/>
        <v>0</v>
      </c>
    </row>
    <row r="48" spans="1:14" ht="15.75" thickBot="1" x14ac:dyDescent="0.3">
      <c r="A48" s="314" t="s">
        <v>103</v>
      </c>
      <c r="B48" s="314"/>
      <c r="C48" s="314"/>
      <c r="D48" s="314"/>
      <c r="E48" s="304">
        <f>SUM(E33+E37+E39+E43+E46)</f>
        <v>1329699.3700000001</v>
      </c>
      <c r="F48" s="305"/>
      <c r="G48" s="304">
        <f>SUM(G33+G37+G39+G43+G46)</f>
        <v>2595981.2899999996</v>
      </c>
      <c r="H48" s="305"/>
      <c r="I48" s="304">
        <f>SUM(I33+I37+I39+I43+I46)</f>
        <v>1273092.8999999999</v>
      </c>
      <c r="J48" s="305"/>
      <c r="K48" s="41">
        <f t="shared" si="22"/>
        <v>95.742912174200683</v>
      </c>
      <c r="L48" s="41">
        <f t="shared" ref="L48" si="36">I48/G48*100</f>
        <v>49.040912001334192</v>
      </c>
      <c r="N48" s="23"/>
    </row>
    <row r="49" spans="5:9" x14ac:dyDescent="0.25">
      <c r="E49" s="73"/>
      <c r="F49" s="73"/>
    </row>
    <row r="52" spans="5:9" x14ac:dyDescent="0.25">
      <c r="I52" s="23"/>
    </row>
  </sheetData>
  <customSheetViews>
    <customSheetView guid="{005C429F-8448-44DF-83AD-8A930973E873}" topLeftCell="A4">
      <selection activeCell="O19" sqref="O19"/>
      <pageMargins left="0.7" right="0.7" top="0.75" bottom="0.75" header="0.3" footer="0.3"/>
      <pageSetup paperSize="9" scale="82" orientation="portrait" r:id="rId1"/>
    </customSheetView>
  </customSheetViews>
  <mergeCells count="116">
    <mergeCell ref="G20:H20"/>
    <mergeCell ref="I20:J20"/>
    <mergeCell ref="G17:H17"/>
    <mergeCell ref="E16:F16"/>
    <mergeCell ref="E20:F20"/>
    <mergeCell ref="G16:H16"/>
    <mergeCell ref="I16:J16"/>
    <mergeCell ref="E18:F18"/>
    <mergeCell ref="G18:H18"/>
    <mergeCell ref="I18:J18"/>
    <mergeCell ref="I17:J17"/>
    <mergeCell ref="G19:H19"/>
    <mergeCell ref="I19:J19"/>
    <mergeCell ref="E17:F17"/>
    <mergeCell ref="E19:F19"/>
    <mergeCell ref="A7:L7"/>
    <mergeCell ref="A12:D12"/>
    <mergeCell ref="E12:F12"/>
    <mergeCell ref="G12:H12"/>
    <mergeCell ref="I12:J12"/>
    <mergeCell ref="A10:D10"/>
    <mergeCell ref="B11:D11"/>
    <mergeCell ref="E14:F14"/>
    <mergeCell ref="E15:F15"/>
    <mergeCell ref="G10:H11"/>
    <mergeCell ref="E10:F11"/>
    <mergeCell ref="I10:J11"/>
    <mergeCell ref="I14:J14"/>
    <mergeCell ref="G15:H15"/>
    <mergeCell ref="E13:F13"/>
    <mergeCell ref="G13:H13"/>
    <mergeCell ref="I13:J13"/>
    <mergeCell ref="I15:J15"/>
    <mergeCell ref="G14:H14"/>
    <mergeCell ref="E23:F23"/>
    <mergeCell ref="E24:F24"/>
    <mergeCell ref="E26:F26"/>
    <mergeCell ref="G23:H23"/>
    <mergeCell ref="I23:J23"/>
    <mergeCell ref="G21:H21"/>
    <mergeCell ref="E25:F25"/>
    <mergeCell ref="G25:H25"/>
    <mergeCell ref="I25:J25"/>
    <mergeCell ref="G24:H24"/>
    <mergeCell ref="I24:J24"/>
    <mergeCell ref="E22:F22"/>
    <mergeCell ref="G22:H22"/>
    <mergeCell ref="I22:J22"/>
    <mergeCell ref="I21:J21"/>
    <mergeCell ref="E21:F21"/>
    <mergeCell ref="I48:J48"/>
    <mergeCell ref="G45:H45"/>
    <mergeCell ref="E45:F45"/>
    <mergeCell ref="I45:J45"/>
    <mergeCell ref="E42:F42"/>
    <mergeCell ref="G42:H42"/>
    <mergeCell ref="I42:J42"/>
    <mergeCell ref="E44:F44"/>
    <mergeCell ref="G44:H44"/>
    <mergeCell ref="I44:J44"/>
    <mergeCell ref="E43:F43"/>
    <mergeCell ref="G43:H43"/>
    <mergeCell ref="I43:J43"/>
    <mergeCell ref="G46:H46"/>
    <mergeCell ref="I46:J46"/>
    <mergeCell ref="E47:F47"/>
    <mergeCell ref="G47:H47"/>
    <mergeCell ref="I47:J47"/>
    <mergeCell ref="A48:D48"/>
    <mergeCell ref="E27:F27"/>
    <mergeCell ref="G27:H27"/>
    <mergeCell ref="E48:F48"/>
    <mergeCell ref="G48:H48"/>
    <mergeCell ref="E40:F40"/>
    <mergeCell ref="G40:H40"/>
    <mergeCell ref="E41:F41"/>
    <mergeCell ref="G41:H41"/>
    <mergeCell ref="E38:F38"/>
    <mergeCell ref="G38:H38"/>
    <mergeCell ref="E37:F37"/>
    <mergeCell ref="E46:F46"/>
    <mergeCell ref="E30:F31"/>
    <mergeCell ref="B31:D31"/>
    <mergeCell ref="E34:F34"/>
    <mergeCell ref="G35:H35"/>
    <mergeCell ref="A32:D32"/>
    <mergeCell ref="E32:F32"/>
    <mergeCell ref="E33:F33"/>
    <mergeCell ref="G33:H33"/>
    <mergeCell ref="A27:D27"/>
    <mergeCell ref="E36:F36"/>
    <mergeCell ref="G36:H36"/>
    <mergeCell ref="A5:L5"/>
    <mergeCell ref="A6:L6"/>
    <mergeCell ref="I27:J27"/>
    <mergeCell ref="I40:J40"/>
    <mergeCell ref="I41:J41"/>
    <mergeCell ref="I37:J37"/>
    <mergeCell ref="I38:J38"/>
    <mergeCell ref="G37:H37"/>
    <mergeCell ref="E39:F39"/>
    <mergeCell ref="G39:H39"/>
    <mergeCell ref="I39:J39"/>
    <mergeCell ref="A30:D30"/>
    <mergeCell ref="G30:H31"/>
    <mergeCell ref="G32:H32"/>
    <mergeCell ref="I30:J31"/>
    <mergeCell ref="G34:H34"/>
    <mergeCell ref="I34:J34"/>
    <mergeCell ref="E35:F35"/>
    <mergeCell ref="I35:J35"/>
    <mergeCell ref="I32:J32"/>
    <mergeCell ref="I33:J33"/>
    <mergeCell ref="G26:H26"/>
    <mergeCell ref="I26:J26"/>
    <mergeCell ref="I36:J36"/>
  </mergeCells>
  <pageMargins left="0.7" right="0.7" top="0.75" bottom="0.75" header="0.3" footer="0.3"/>
  <pageSetup paperSize="9" scale="65" orientation="portrait" r:id="rId2"/>
  <ignoredErrors>
    <ignoredError sqref="L27 L25 K24:L24 K23:L23 K19:L21 K17:L17 K15:L15 K26:L26 K13:L14 K16:L16 K18:L18 K22:L22 K25 K45:L45 K44:L44 K40:L42 K38 K35:L35 K33:L34 K37:L37 K39:L39 L38 K43:L43 K46:L48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/>
  </sheetViews>
  <sheetFormatPr defaultRowHeight="15" x14ac:dyDescent="0.25"/>
  <cols>
    <col min="4" max="6" width="9.140625" customWidth="1"/>
  </cols>
  <sheetData>
    <row r="1" spans="1:14" x14ac:dyDescent="0.25">
      <c r="A1" s="1" t="s">
        <v>14</v>
      </c>
    </row>
    <row r="2" spans="1:14" x14ac:dyDescent="0.25">
      <c r="A2" t="s">
        <v>12</v>
      </c>
    </row>
    <row r="3" spans="1:14" x14ac:dyDescent="0.25">
      <c r="A3" t="s">
        <v>13</v>
      </c>
    </row>
    <row r="5" spans="1:14" x14ac:dyDescent="0.25">
      <c r="A5" s="206" t="s">
        <v>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</row>
    <row r="6" spans="1:14" x14ac:dyDescent="0.25">
      <c r="A6" s="206" t="s">
        <v>134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</row>
    <row r="7" spans="1:14" x14ac:dyDescent="0.25">
      <c r="A7" s="206" t="s">
        <v>137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</row>
    <row r="8" spans="1:14" ht="15.75" thickBot="1" x14ac:dyDescent="0.3"/>
    <row r="9" spans="1:14" ht="15" customHeight="1" x14ac:dyDescent="0.25">
      <c r="A9" s="318" t="s">
        <v>144</v>
      </c>
      <c r="B9" s="319"/>
      <c r="C9" s="319"/>
      <c r="D9" s="319"/>
      <c r="E9" s="319"/>
      <c r="F9" s="320"/>
      <c r="G9" s="200" t="s">
        <v>159</v>
      </c>
      <c r="H9" s="201"/>
      <c r="I9" s="200" t="s">
        <v>177</v>
      </c>
      <c r="J9" s="201"/>
      <c r="K9" s="200" t="s">
        <v>183</v>
      </c>
      <c r="L9" s="201"/>
      <c r="M9" s="18" t="s">
        <v>38</v>
      </c>
      <c r="N9" s="18" t="s">
        <v>38</v>
      </c>
    </row>
    <row r="10" spans="1:14" x14ac:dyDescent="0.25">
      <c r="A10" s="321"/>
      <c r="B10" s="322"/>
      <c r="C10" s="322"/>
      <c r="D10" s="322"/>
      <c r="E10" s="322"/>
      <c r="F10" s="323"/>
      <c r="G10" s="202"/>
      <c r="H10" s="203"/>
      <c r="I10" s="202"/>
      <c r="J10" s="203"/>
      <c r="K10" s="202"/>
      <c r="L10" s="203"/>
      <c r="M10" s="167" t="s">
        <v>178</v>
      </c>
      <c r="N10" s="168" t="s">
        <v>179</v>
      </c>
    </row>
    <row r="11" spans="1:14" ht="15.75" thickBot="1" x14ac:dyDescent="0.3">
      <c r="A11" s="241">
        <v>1</v>
      </c>
      <c r="B11" s="242"/>
      <c r="C11" s="242"/>
      <c r="D11" s="242"/>
      <c r="E11" s="242"/>
      <c r="F11" s="243"/>
      <c r="G11" s="241">
        <v>2</v>
      </c>
      <c r="H11" s="242"/>
      <c r="I11" s="191">
        <v>3</v>
      </c>
      <c r="J11" s="191"/>
      <c r="K11" s="191">
        <v>4</v>
      </c>
      <c r="L11" s="191"/>
      <c r="M11" s="19">
        <v>5</v>
      </c>
      <c r="N11" s="19">
        <v>6</v>
      </c>
    </row>
    <row r="12" spans="1:14" ht="15" customHeight="1" x14ac:dyDescent="0.25">
      <c r="A12" s="55" t="s">
        <v>126</v>
      </c>
      <c r="B12" s="56" t="s">
        <v>127</v>
      </c>
      <c r="C12" s="49"/>
      <c r="D12" s="49"/>
      <c r="E12" s="49"/>
      <c r="F12" s="50"/>
      <c r="G12" s="229">
        <f>G13+G15</f>
        <v>1329699.3700000001</v>
      </c>
      <c r="H12" s="230"/>
      <c r="I12" s="229">
        <f t="shared" ref="I12" si="0">I13+I15</f>
        <v>2595981.29</v>
      </c>
      <c r="J12" s="230"/>
      <c r="K12" s="229">
        <f t="shared" ref="K12" si="1">K13+K15</f>
        <v>1273092.8999999999</v>
      </c>
      <c r="L12" s="230"/>
      <c r="M12" s="40">
        <f>(K12/G12)*100</f>
        <v>95.742912174200683</v>
      </c>
      <c r="N12" s="40">
        <f>K12/I12*100</f>
        <v>49.040912001334178</v>
      </c>
    </row>
    <row r="13" spans="1:14" ht="15" customHeight="1" x14ac:dyDescent="0.25">
      <c r="A13" s="122" t="s">
        <v>129</v>
      </c>
      <c r="B13" s="5" t="s">
        <v>128</v>
      </c>
      <c r="C13" s="76"/>
      <c r="D13" s="76"/>
      <c r="E13" s="76"/>
      <c r="F13" s="77"/>
      <c r="G13" s="282">
        <f>G14</f>
        <v>1317706.57</v>
      </c>
      <c r="H13" s="283"/>
      <c r="I13" s="282">
        <f t="shared" ref="I13" si="2">I14</f>
        <v>2572981.29</v>
      </c>
      <c r="J13" s="283"/>
      <c r="K13" s="282">
        <f t="shared" ref="K13" si="3">K14</f>
        <v>1254062.0999999999</v>
      </c>
      <c r="L13" s="283"/>
      <c r="M13" s="78">
        <f>K13/G13*100</f>
        <v>95.1700574734176</v>
      </c>
      <c r="N13" s="78">
        <f>K13/I13*100</f>
        <v>48.739650959529513</v>
      </c>
    </row>
    <row r="14" spans="1:14" s="73" customFormat="1" ht="15" customHeight="1" x14ac:dyDescent="0.25">
      <c r="A14" s="119" t="s">
        <v>130</v>
      </c>
      <c r="B14" s="7" t="s">
        <v>131</v>
      </c>
      <c r="C14" s="120"/>
      <c r="D14" s="120"/>
      <c r="E14" s="120"/>
      <c r="F14" s="121"/>
      <c r="G14" s="278">
        <v>1317706.57</v>
      </c>
      <c r="H14" s="279"/>
      <c r="I14" s="278">
        <f>2595981.29-I16</f>
        <v>2572981.29</v>
      </c>
      <c r="J14" s="279"/>
      <c r="K14" s="278">
        <f>1273092.9-K16</f>
        <v>1254062.0999999999</v>
      </c>
      <c r="L14" s="279"/>
      <c r="M14" s="57">
        <f>K14/G14*100</f>
        <v>95.1700574734176</v>
      </c>
      <c r="N14" s="57">
        <f>K14/I14*100</f>
        <v>48.739650959529513</v>
      </c>
    </row>
    <row r="15" spans="1:14" x14ac:dyDescent="0.25">
      <c r="A15" s="122" t="s">
        <v>156</v>
      </c>
      <c r="B15" s="5" t="s">
        <v>158</v>
      </c>
      <c r="C15" s="82"/>
      <c r="D15" s="82"/>
      <c r="E15" s="82"/>
      <c r="F15" s="83"/>
      <c r="G15" s="282">
        <f>G16</f>
        <v>11992.8</v>
      </c>
      <c r="H15" s="283"/>
      <c r="I15" s="282">
        <f t="shared" ref="I15" si="4">I16</f>
        <v>23000</v>
      </c>
      <c r="J15" s="283"/>
      <c r="K15" s="282">
        <f>K16</f>
        <v>19030.8</v>
      </c>
      <c r="L15" s="283"/>
      <c r="M15" s="78">
        <f>K15/G15*100</f>
        <v>158.68521112667602</v>
      </c>
      <c r="N15" s="78">
        <f>K15/I15*100</f>
        <v>82.74260869565218</v>
      </c>
    </row>
    <row r="16" spans="1:14" ht="15.75" thickBot="1" x14ac:dyDescent="0.3">
      <c r="A16" s="123" t="s">
        <v>157</v>
      </c>
      <c r="B16" s="124" t="s">
        <v>158</v>
      </c>
      <c r="C16" s="125"/>
      <c r="D16" s="125"/>
      <c r="E16" s="125"/>
      <c r="F16" s="126"/>
      <c r="G16" s="324">
        <v>11992.8</v>
      </c>
      <c r="H16" s="325"/>
      <c r="I16" s="324">
        <v>23000</v>
      </c>
      <c r="J16" s="325"/>
      <c r="K16" s="324">
        <v>19030.8</v>
      </c>
      <c r="L16" s="325"/>
      <c r="M16" s="127">
        <f>K16/G16*100</f>
        <v>158.68521112667602</v>
      </c>
      <c r="N16" s="127">
        <f>K16/I16*100</f>
        <v>82.74260869565218</v>
      </c>
    </row>
  </sheetData>
  <mergeCells count="26">
    <mergeCell ref="G16:H16"/>
    <mergeCell ref="I16:J16"/>
    <mergeCell ref="K16:L16"/>
    <mergeCell ref="G13:H13"/>
    <mergeCell ref="I13:J13"/>
    <mergeCell ref="K13:L13"/>
    <mergeCell ref="G15:H15"/>
    <mergeCell ref="I15:J15"/>
    <mergeCell ref="K15:L15"/>
    <mergeCell ref="G14:H14"/>
    <mergeCell ref="I14:J14"/>
    <mergeCell ref="K14:L14"/>
    <mergeCell ref="G12:H12"/>
    <mergeCell ref="I12:J12"/>
    <mergeCell ref="K12:L12"/>
    <mergeCell ref="A11:F11"/>
    <mergeCell ref="G11:H11"/>
    <mergeCell ref="I11:J11"/>
    <mergeCell ref="K11:L11"/>
    <mergeCell ref="A5:N5"/>
    <mergeCell ref="A6:N6"/>
    <mergeCell ref="A7:N7"/>
    <mergeCell ref="A9:F10"/>
    <mergeCell ref="G9:H10"/>
    <mergeCell ref="I9:J10"/>
    <mergeCell ref="K9:L10"/>
  </mergeCells>
  <pageMargins left="0.7" right="0.7" top="0.75" bottom="0.75" header="0.3" footer="0.3"/>
  <pageSetup paperSize="9" scale="61" orientation="portrait" verticalDpi="300" r:id="rId1"/>
  <ignoredErrors>
    <ignoredError sqref="M12:N13 M15:N16" evalError="1"/>
    <ignoredError sqref="A12:A16" numberStoredAsText="1"/>
    <ignoredError sqref="G15:H15 I14 K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/>
  </sheetViews>
  <sheetFormatPr defaultRowHeight="15" x14ac:dyDescent="0.25"/>
  <sheetData>
    <row r="1" spans="1:15" x14ac:dyDescent="0.25">
      <c r="A1" s="74" t="s">
        <v>14</v>
      </c>
    </row>
    <row r="2" spans="1:15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5" x14ac:dyDescent="0.25">
      <c r="A3" s="73" t="s">
        <v>13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5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5" x14ac:dyDescent="0.25">
      <c r="A5" s="206" t="s">
        <v>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</row>
    <row r="6" spans="1:15" x14ac:dyDescent="0.25">
      <c r="A6" s="206" t="s">
        <v>170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</row>
    <row r="7" spans="1:15" x14ac:dyDescent="0.25">
      <c r="A7" s="206" t="s">
        <v>171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</row>
    <row r="8" spans="1:15" ht="15.75" thickBot="1" x14ac:dyDescent="0.3"/>
    <row r="9" spans="1:15" ht="15" customHeight="1" x14ac:dyDescent="0.25">
      <c r="A9" s="331" t="s">
        <v>172</v>
      </c>
      <c r="B9" s="332"/>
      <c r="C9" s="332"/>
      <c r="D9" s="332"/>
      <c r="E9" s="332"/>
      <c r="F9" s="332"/>
      <c r="G9" s="332"/>
      <c r="H9" s="200" t="s">
        <v>159</v>
      </c>
      <c r="I9" s="201"/>
      <c r="J9" s="200" t="s">
        <v>177</v>
      </c>
      <c r="K9" s="201"/>
      <c r="L9" s="200" t="s">
        <v>183</v>
      </c>
      <c r="M9" s="201"/>
      <c r="N9" s="18" t="s">
        <v>38</v>
      </c>
      <c r="O9" s="18" t="s">
        <v>38</v>
      </c>
    </row>
    <row r="10" spans="1:15" x14ac:dyDescent="0.25">
      <c r="A10" s="333"/>
      <c r="B10" s="334"/>
      <c r="C10" s="334"/>
      <c r="D10" s="334"/>
      <c r="E10" s="334"/>
      <c r="F10" s="334"/>
      <c r="G10" s="334"/>
      <c r="H10" s="202"/>
      <c r="I10" s="203"/>
      <c r="J10" s="202"/>
      <c r="K10" s="203"/>
      <c r="L10" s="202"/>
      <c r="M10" s="203"/>
      <c r="N10" s="167" t="s">
        <v>178</v>
      </c>
      <c r="O10" s="168" t="s">
        <v>179</v>
      </c>
    </row>
    <row r="11" spans="1:15" ht="15.75" thickBot="1" x14ac:dyDescent="0.3">
      <c r="A11" s="241">
        <v>1</v>
      </c>
      <c r="B11" s="242"/>
      <c r="C11" s="242"/>
      <c r="D11" s="242"/>
      <c r="E11" s="242"/>
      <c r="F11" s="242"/>
      <c r="G11" s="242"/>
      <c r="H11" s="241">
        <v>2</v>
      </c>
      <c r="I11" s="242"/>
      <c r="J11" s="191">
        <v>3</v>
      </c>
      <c r="K11" s="191"/>
      <c r="L11" s="191">
        <v>4</v>
      </c>
      <c r="M11" s="191"/>
      <c r="N11" s="19">
        <v>5</v>
      </c>
      <c r="O11" s="19">
        <v>6</v>
      </c>
    </row>
    <row r="12" spans="1:15" ht="15" customHeight="1" x14ac:dyDescent="0.25">
      <c r="A12" s="149">
        <v>8</v>
      </c>
      <c r="B12" s="150"/>
      <c r="C12" s="151"/>
      <c r="D12" s="335" t="s">
        <v>165</v>
      </c>
      <c r="E12" s="336"/>
      <c r="F12" s="336"/>
      <c r="G12" s="337"/>
      <c r="H12" s="352"/>
      <c r="I12" s="353"/>
      <c r="J12" s="352"/>
      <c r="K12" s="353"/>
      <c r="L12" s="352"/>
      <c r="M12" s="353"/>
      <c r="N12" s="144" t="e">
        <f>L12/H12</f>
        <v>#DIV/0!</v>
      </c>
      <c r="O12" s="145" t="e">
        <f>L12/J12</f>
        <v>#DIV/0!</v>
      </c>
    </row>
    <row r="13" spans="1:15" ht="15" customHeight="1" x14ac:dyDescent="0.25">
      <c r="A13" s="152"/>
      <c r="B13" s="153">
        <v>84</v>
      </c>
      <c r="C13" s="154"/>
      <c r="D13" s="338" t="s">
        <v>166</v>
      </c>
      <c r="E13" s="338"/>
      <c r="F13" s="338"/>
      <c r="G13" s="338"/>
      <c r="H13" s="326"/>
      <c r="I13" s="327"/>
      <c r="J13" s="326"/>
      <c r="K13" s="327"/>
      <c r="L13" s="326"/>
      <c r="M13" s="327"/>
      <c r="N13" s="145" t="e">
        <f>L13/H13</f>
        <v>#DIV/0!</v>
      </c>
      <c r="O13" s="145" t="e">
        <f>L13/J13</f>
        <v>#DIV/0!</v>
      </c>
    </row>
    <row r="14" spans="1:15" x14ac:dyDescent="0.25">
      <c r="A14" s="152"/>
      <c r="B14" s="153"/>
      <c r="C14" s="164">
        <v>81</v>
      </c>
      <c r="D14" s="339" t="s">
        <v>167</v>
      </c>
      <c r="E14" s="339"/>
      <c r="F14" s="339"/>
      <c r="G14" s="339"/>
      <c r="H14" s="326"/>
      <c r="I14" s="327"/>
      <c r="J14" s="326"/>
      <c r="K14" s="327"/>
      <c r="L14" s="326"/>
      <c r="M14" s="327"/>
      <c r="N14" s="145" t="e">
        <f>L14/H14</f>
        <v>#DIV/0!</v>
      </c>
      <c r="O14" s="145" t="e">
        <f t="shared" ref="O14:O19" si="0">L14/J14</f>
        <v>#DIV/0!</v>
      </c>
    </row>
    <row r="15" spans="1:15" s="73" customFormat="1" ht="15" customHeight="1" x14ac:dyDescent="0.25">
      <c r="A15" s="155">
        <v>5</v>
      </c>
      <c r="B15" s="156"/>
      <c r="C15" s="157"/>
      <c r="D15" s="328" t="s">
        <v>168</v>
      </c>
      <c r="E15" s="328"/>
      <c r="F15" s="328"/>
      <c r="G15" s="328"/>
      <c r="H15" s="348"/>
      <c r="I15" s="349"/>
      <c r="J15" s="348"/>
      <c r="K15" s="349"/>
      <c r="L15" s="348"/>
      <c r="M15" s="349"/>
      <c r="N15" s="145" t="e">
        <f>L15/H15</f>
        <v>#DIV/0!</v>
      </c>
      <c r="O15" s="145" t="e">
        <f t="shared" si="0"/>
        <v>#DIV/0!</v>
      </c>
    </row>
    <row r="16" spans="1:15" ht="15" customHeight="1" x14ac:dyDescent="0.25">
      <c r="A16" s="158"/>
      <c r="B16" s="156">
        <v>54</v>
      </c>
      <c r="C16" s="157"/>
      <c r="D16" s="340" t="s">
        <v>169</v>
      </c>
      <c r="E16" s="341"/>
      <c r="F16" s="341"/>
      <c r="G16" s="342"/>
      <c r="H16" s="348"/>
      <c r="I16" s="349"/>
      <c r="J16" s="348"/>
      <c r="K16" s="349"/>
      <c r="L16" s="348"/>
      <c r="M16" s="349"/>
      <c r="N16" s="350" t="e">
        <f>L16/H16</f>
        <v>#DIV/0!</v>
      </c>
      <c r="O16" s="350" t="e">
        <f t="shared" si="0"/>
        <v>#DIV/0!</v>
      </c>
    </row>
    <row r="17" spans="1:15" s="73" customFormat="1" ht="15" customHeight="1" x14ac:dyDescent="0.25">
      <c r="A17" s="159"/>
      <c r="B17" s="160"/>
      <c r="C17" s="161"/>
      <c r="D17" s="343"/>
      <c r="E17" s="344"/>
      <c r="F17" s="344"/>
      <c r="G17" s="345"/>
      <c r="H17" s="147"/>
      <c r="I17" s="148"/>
      <c r="J17" s="147"/>
      <c r="K17" s="148"/>
      <c r="L17" s="147"/>
      <c r="M17" s="148"/>
      <c r="N17" s="351"/>
      <c r="O17" s="351"/>
    </row>
    <row r="18" spans="1:15" ht="15" customHeight="1" x14ac:dyDescent="0.25">
      <c r="A18" s="152"/>
      <c r="B18" s="153"/>
      <c r="C18" s="164">
        <v>11</v>
      </c>
      <c r="D18" s="329" t="s">
        <v>104</v>
      </c>
      <c r="E18" s="329"/>
      <c r="F18" s="329"/>
      <c r="G18" s="329"/>
      <c r="H18" s="348"/>
      <c r="I18" s="349"/>
      <c r="J18" s="348"/>
      <c r="K18" s="349"/>
      <c r="L18" s="348"/>
      <c r="M18" s="349"/>
      <c r="N18" s="145" t="e">
        <f>L18/H18</f>
        <v>#DIV/0!</v>
      </c>
      <c r="O18" s="145" t="e">
        <f t="shared" si="0"/>
        <v>#DIV/0!</v>
      </c>
    </row>
    <row r="19" spans="1:15" ht="15" customHeight="1" thickBot="1" x14ac:dyDescent="0.3">
      <c r="A19" s="162"/>
      <c r="B19" s="163"/>
      <c r="C19" s="165">
        <v>31</v>
      </c>
      <c r="D19" s="330" t="s">
        <v>148</v>
      </c>
      <c r="E19" s="330"/>
      <c r="F19" s="330"/>
      <c r="G19" s="330"/>
      <c r="H19" s="346"/>
      <c r="I19" s="347"/>
      <c r="J19" s="346"/>
      <c r="K19" s="347"/>
      <c r="L19" s="346"/>
      <c r="M19" s="347"/>
      <c r="N19" s="146" t="e">
        <f>L19/H19</f>
        <v>#DIV/0!</v>
      </c>
      <c r="O19" s="146" t="e">
        <f t="shared" si="0"/>
        <v>#DIV/0!</v>
      </c>
    </row>
  </sheetData>
  <mergeCells count="41">
    <mergeCell ref="N16:N17"/>
    <mergeCell ref="O16:O17"/>
    <mergeCell ref="A5:O5"/>
    <mergeCell ref="A6:O6"/>
    <mergeCell ref="A7:O7"/>
    <mergeCell ref="L15:M15"/>
    <mergeCell ref="J16:K16"/>
    <mergeCell ref="L16:M16"/>
    <mergeCell ref="L12:M12"/>
    <mergeCell ref="L13:M13"/>
    <mergeCell ref="J14:K14"/>
    <mergeCell ref="L14:M14"/>
    <mergeCell ref="H12:I12"/>
    <mergeCell ref="H13:I13"/>
    <mergeCell ref="H14:I14"/>
    <mergeCell ref="J12:K12"/>
    <mergeCell ref="L19:M19"/>
    <mergeCell ref="J18:K18"/>
    <mergeCell ref="L18:M18"/>
    <mergeCell ref="H15:I15"/>
    <mergeCell ref="H16:I16"/>
    <mergeCell ref="H18:I18"/>
    <mergeCell ref="H19:I19"/>
    <mergeCell ref="J19:K19"/>
    <mergeCell ref="J15:K15"/>
    <mergeCell ref="D15:G15"/>
    <mergeCell ref="D18:G18"/>
    <mergeCell ref="D19:G19"/>
    <mergeCell ref="A9:G10"/>
    <mergeCell ref="A11:G11"/>
    <mergeCell ref="D12:G12"/>
    <mergeCell ref="D13:G13"/>
    <mergeCell ref="D14:G14"/>
    <mergeCell ref="D16:G17"/>
    <mergeCell ref="L9:M10"/>
    <mergeCell ref="H11:I11"/>
    <mergeCell ref="J11:K11"/>
    <mergeCell ref="L11:M11"/>
    <mergeCell ref="J13:K13"/>
    <mergeCell ref="H9:I10"/>
    <mergeCell ref="J9:K10"/>
  </mergeCells>
  <pageMargins left="0.7" right="0.7" top="0.75" bottom="0.75" header="0.3" footer="0.3"/>
  <pageSetup paperSize="9" scale="56" orientation="portrait" verticalDpi="0" r:id="rId1"/>
  <ignoredErrors>
    <ignoredError sqref="N18:O19 N12:O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workbookViewId="0"/>
  </sheetViews>
  <sheetFormatPr defaultRowHeight="15" x14ac:dyDescent="0.25"/>
  <sheetData>
    <row r="1" spans="1:15" x14ac:dyDescent="0.25">
      <c r="A1" s="74" t="s">
        <v>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x14ac:dyDescent="0.25">
      <c r="A3" s="73" t="s">
        <v>13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x14ac:dyDescent="0.25">
      <c r="A5" s="206" t="s">
        <v>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61"/>
      <c r="N5" s="61"/>
      <c r="O5" s="61"/>
    </row>
    <row r="6" spans="1:15" x14ac:dyDescent="0.25">
      <c r="A6" s="206" t="s">
        <v>170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61"/>
      <c r="N6" s="61"/>
      <c r="O6" s="61"/>
    </row>
    <row r="7" spans="1:15" x14ac:dyDescent="0.25">
      <c r="A7" s="206" t="s">
        <v>173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61"/>
      <c r="N7" s="61"/>
      <c r="O7" s="61"/>
    </row>
    <row r="9" spans="1:15" s="73" customFormat="1" ht="15.75" thickBot="1" x14ac:dyDescent="0.3">
      <c r="A9" s="74" t="s">
        <v>175</v>
      </c>
    </row>
    <row r="10" spans="1:15" ht="15" customHeight="1" x14ac:dyDescent="0.25">
      <c r="A10" s="308" t="s">
        <v>125</v>
      </c>
      <c r="B10" s="309"/>
      <c r="C10" s="309"/>
      <c r="D10" s="309"/>
      <c r="E10" s="200" t="s">
        <v>159</v>
      </c>
      <c r="F10" s="201"/>
      <c r="G10" s="200" t="s">
        <v>177</v>
      </c>
      <c r="H10" s="201"/>
      <c r="I10" s="200" t="s">
        <v>183</v>
      </c>
      <c r="J10" s="201"/>
      <c r="K10" s="18" t="s">
        <v>38</v>
      </c>
      <c r="L10" s="18" t="s">
        <v>38</v>
      </c>
    </row>
    <row r="11" spans="1:15" x14ac:dyDescent="0.25">
      <c r="A11" s="24" t="s">
        <v>113</v>
      </c>
      <c r="B11" s="317" t="s">
        <v>114</v>
      </c>
      <c r="C11" s="317"/>
      <c r="D11" s="317"/>
      <c r="E11" s="202"/>
      <c r="F11" s="203"/>
      <c r="G11" s="202"/>
      <c r="H11" s="203"/>
      <c r="I11" s="202"/>
      <c r="J11" s="203"/>
      <c r="K11" s="167" t="s">
        <v>178</v>
      </c>
      <c r="L11" s="168" t="s">
        <v>179</v>
      </c>
    </row>
    <row r="12" spans="1:15" ht="15.75" thickBot="1" x14ac:dyDescent="0.3">
      <c r="A12" s="241">
        <v>1</v>
      </c>
      <c r="B12" s="242"/>
      <c r="C12" s="242"/>
      <c r="D12" s="242"/>
      <c r="E12" s="241">
        <v>2</v>
      </c>
      <c r="F12" s="242"/>
      <c r="G12" s="191">
        <v>3</v>
      </c>
      <c r="H12" s="191"/>
      <c r="I12" s="191">
        <v>4</v>
      </c>
      <c r="J12" s="191"/>
      <c r="K12" s="19">
        <v>5</v>
      </c>
      <c r="L12" s="19">
        <v>6</v>
      </c>
    </row>
    <row r="13" spans="1:15" x14ac:dyDescent="0.25">
      <c r="A13" s="66">
        <v>1</v>
      </c>
      <c r="B13" s="67" t="s">
        <v>104</v>
      </c>
      <c r="C13" s="67"/>
      <c r="D13" s="67"/>
      <c r="E13" s="310">
        <f>E14+E15</f>
        <v>0</v>
      </c>
      <c r="F13" s="311"/>
      <c r="G13" s="310">
        <f t="shared" ref="G13" si="0">G14+G15</f>
        <v>0</v>
      </c>
      <c r="H13" s="311"/>
      <c r="I13" s="310">
        <f t="shared" ref="I13" si="1">I14+I15</f>
        <v>0</v>
      </c>
      <c r="J13" s="311"/>
      <c r="K13" s="34" t="e">
        <f t="shared" ref="K13:K19" si="2">I13/E13*100</f>
        <v>#DIV/0!</v>
      </c>
      <c r="L13" s="34" t="e">
        <f>I13/G13*100</f>
        <v>#DIV/0!</v>
      </c>
    </row>
    <row r="14" spans="1:15" x14ac:dyDescent="0.25">
      <c r="A14" s="11">
        <v>11</v>
      </c>
      <c r="B14" s="4" t="s">
        <v>104</v>
      </c>
      <c r="C14" s="4"/>
      <c r="D14" s="4"/>
      <c r="E14" s="177"/>
      <c r="F14" s="178"/>
      <c r="G14" s="177"/>
      <c r="H14" s="178"/>
      <c r="I14" s="177"/>
      <c r="J14" s="178"/>
      <c r="K14" s="34" t="e">
        <f t="shared" si="2"/>
        <v>#DIV/0!</v>
      </c>
      <c r="L14" s="34" t="e">
        <f t="shared" ref="L14:L21" si="3">I14/G14*100</f>
        <v>#DIV/0!</v>
      </c>
    </row>
    <row r="15" spans="1:15" x14ac:dyDescent="0.25">
      <c r="A15" s="11">
        <v>12</v>
      </c>
      <c r="B15" s="4" t="s">
        <v>105</v>
      </c>
      <c r="C15" s="4"/>
      <c r="D15" s="4"/>
      <c r="E15" s="177"/>
      <c r="F15" s="178"/>
      <c r="G15" s="177"/>
      <c r="H15" s="178"/>
      <c r="I15" s="177"/>
      <c r="J15" s="178"/>
      <c r="K15" s="34" t="e">
        <f t="shared" si="2"/>
        <v>#DIV/0!</v>
      </c>
      <c r="L15" s="34" t="e">
        <f t="shared" si="3"/>
        <v>#DIV/0!</v>
      </c>
    </row>
    <row r="16" spans="1:15" x14ac:dyDescent="0.25">
      <c r="A16" s="16">
        <v>3</v>
      </c>
      <c r="B16" s="5" t="s">
        <v>141</v>
      </c>
      <c r="C16" s="5"/>
      <c r="D16" s="5"/>
      <c r="E16" s="306">
        <f t="shared" ref="E16" si="4">E17</f>
        <v>0</v>
      </c>
      <c r="F16" s="307"/>
      <c r="G16" s="306">
        <f t="shared" ref="G16" si="5">G17</f>
        <v>0</v>
      </c>
      <c r="H16" s="307"/>
      <c r="I16" s="306">
        <f t="shared" ref="I16" si="6">I17</f>
        <v>0</v>
      </c>
      <c r="J16" s="307"/>
      <c r="K16" s="34" t="e">
        <f t="shared" si="2"/>
        <v>#DIV/0!</v>
      </c>
      <c r="L16" s="34" t="e">
        <f t="shared" si="3"/>
        <v>#DIV/0!</v>
      </c>
    </row>
    <row r="17" spans="1:12" x14ac:dyDescent="0.25">
      <c r="A17" s="11">
        <v>31</v>
      </c>
      <c r="B17" s="4" t="s">
        <v>106</v>
      </c>
      <c r="C17" s="4"/>
      <c r="D17" s="4"/>
      <c r="E17" s="177"/>
      <c r="F17" s="178"/>
      <c r="G17" s="177"/>
      <c r="H17" s="178"/>
      <c r="I17" s="177"/>
      <c r="J17" s="178"/>
      <c r="K17" s="35" t="e">
        <f t="shared" si="2"/>
        <v>#DIV/0!</v>
      </c>
      <c r="L17" s="35" t="e">
        <f t="shared" si="3"/>
        <v>#DIV/0!</v>
      </c>
    </row>
    <row r="18" spans="1:12" x14ac:dyDescent="0.25">
      <c r="A18" s="16">
        <v>4</v>
      </c>
      <c r="B18" s="5" t="s">
        <v>102</v>
      </c>
      <c r="C18" s="5"/>
      <c r="D18" s="5"/>
      <c r="E18" s="306">
        <f>E19+E20</f>
        <v>0</v>
      </c>
      <c r="F18" s="307"/>
      <c r="G18" s="306">
        <f t="shared" ref="G18" si="7">G19+G20</f>
        <v>0</v>
      </c>
      <c r="H18" s="307"/>
      <c r="I18" s="306">
        <f t="shared" ref="I18" si="8">I19+I20</f>
        <v>0</v>
      </c>
      <c r="J18" s="307"/>
      <c r="K18" s="34" t="e">
        <f t="shared" si="2"/>
        <v>#DIV/0!</v>
      </c>
      <c r="L18" s="34" t="e">
        <f t="shared" si="3"/>
        <v>#DIV/0!</v>
      </c>
    </row>
    <row r="19" spans="1:12" x14ac:dyDescent="0.25">
      <c r="A19" s="11">
        <v>41</v>
      </c>
      <c r="B19" s="4" t="s">
        <v>102</v>
      </c>
      <c r="C19" s="4"/>
      <c r="D19" s="4"/>
      <c r="E19" s="177"/>
      <c r="F19" s="178"/>
      <c r="G19" s="177"/>
      <c r="H19" s="178"/>
      <c r="I19" s="177"/>
      <c r="J19" s="178"/>
      <c r="K19" s="35" t="e">
        <f t="shared" si="2"/>
        <v>#DIV/0!</v>
      </c>
      <c r="L19" s="35" t="e">
        <f t="shared" si="3"/>
        <v>#DIV/0!</v>
      </c>
    </row>
    <row r="20" spans="1:12" ht="15.75" thickBot="1" x14ac:dyDescent="0.3">
      <c r="A20" s="166" t="s">
        <v>174</v>
      </c>
      <c r="B20" s="4"/>
      <c r="C20" s="4"/>
      <c r="D20" s="4"/>
      <c r="E20" s="177"/>
      <c r="F20" s="178"/>
      <c r="G20" s="177"/>
      <c r="H20" s="178"/>
      <c r="I20" s="177"/>
      <c r="J20" s="178"/>
      <c r="K20" s="35"/>
      <c r="L20" s="35"/>
    </row>
    <row r="21" spans="1:12" ht="15.75" thickBot="1" x14ac:dyDescent="0.3">
      <c r="A21" s="314" t="s">
        <v>103</v>
      </c>
      <c r="B21" s="314"/>
      <c r="C21" s="314"/>
      <c r="D21" s="314"/>
      <c r="E21" s="304">
        <f>SUM(E13+E16+E18)</f>
        <v>0</v>
      </c>
      <c r="F21" s="305"/>
      <c r="G21" s="304">
        <f t="shared" ref="G21" si="9">SUM(G13+G16+G18)</f>
        <v>0</v>
      </c>
      <c r="H21" s="305"/>
      <c r="I21" s="304">
        <f t="shared" ref="I21" si="10">SUM(I13+I16+I18)</f>
        <v>0</v>
      </c>
      <c r="J21" s="305"/>
      <c r="K21" s="41" t="e">
        <f>I21/E21*100</f>
        <v>#DIV/0!</v>
      </c>
      <c r="L21" s="41" t="e">
        <f t="shared" si="3"/>
        <v>#DIV/0!</v>
      </c>
    </row>
    <row r="22" spans="1:12" x14ac:dyDescent="0.25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</row>
    <row r="23" spans="1:12" ht="15.75" thickBot="1" x14ac:dyDescent="0.3">
      <c r="A23" s="74" t="s">
        <v>176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</row>
    <row r="24" spans="1:12" ht="15" customHeight="1" x14ac:dyDescent="0.25">
      <c r="A24" s="308" t="s">
        <v>125</v>
      </c>
      <c r="B24" s="309"/>
      <c r="C24" s="309"/>
      <c r="D24" s="309"/>
      <c r="E24" s="200" t="s">
        <v>159</v>
      </c>
      <c r="F24" s="201"/>
      <c r="G24" s="200" t="s">
        <v>177</v>
      </c>
      <c r="H24" s="201"/>
      <c r="I24" s="200" t="s">
        <v>183</v>
      </c>
      <c r="J24" s="201"/>
      <c r="K24" s="18" t="s">
        <v>38</v>
      </c>
      <c r="L24" s="18" t="s">
        <v>38</v>
      </c>
    </row>
    <row r="25" spans="1:12" x14ac:dyDescent="0.25">
      <c r="A25" s="24" t="s">
        <v>113</v>
      </c>
      <c r="B25" s="317" t="s">
        <v>114</v>
      </c>
      <c r="C25" s="317"/>
      <c r="D25" s="317"/>
      <c r="E25" s="202"/>
      <c r="F25" s="203"/>
      <c r="G25" s="202"/>
      <c r="H25" s="203"/>
      <c r="I25" s="202"/>
      <c r="J25" s="203"/>
      <c r="K25" s="167" t="s">
        <v>178</v>
      </c>
      <c r="L25" s="168" t="s">
        <v>179</v>
      </c>
    </row>
    <row r="26" spans="1:12" ht="15.75" thickBot="1" x14ac:dyDescent="0.3">
      <c r="A26" s="241">
        <v>1</v>
      </c>
      <c r="B26" s="242"/>
      <c r="C26" s="242"/>
      <c r="D26" s="242"/>
      <c r="E26" s="241">
        <v>2</v>
      </c>
      <c r="F26" s="242"/>
      <c r="G26" s="191">
        <v>3</v>
      </c>
      <c r="H26" s="191"/>
      <c r="I26" s="191">
        <v>4</v>
      </c>
      <c r="J26" s="191"/>
      <c r="K26" s="19">
        <v>5</v>
      </c>
      <c r="L26" s="19">
        <v>6</v>
      </c>
    </row>
    <row r="27" spans="1:12" x14ac:dyDescent="0.25">
      <c r="A27" s="66">
        <v>1</v>
      </c>
      <c r="B27" s="67" t="s">
        <v>104</v>
      </c>
      <c r="C27" s="67"/>
      <c r="D27" s="67"/>
      <c r="E27" s="310">
        <f>E28+E29</f>
        <v>0</v>
      </c>
      <c r="F27" s="311"/>
      <c r="G27" s="310">
        <f t="shared" ref="G27" si="11">G28+G29</f>
        <v>0</v>
      </c>
      <c r="H27" s="311"/>
      <c r="I27" s="310">
        <f t="shared" ref="I27" si="12">I28+I29</f>
        <v>0</v>
      </c>
      <c r="J27" s="311"/>
      <c r="K27" s="68" t="e">
        <f t="shared" ref="K27:K33" si="13">I27/E27*100</f>
        <v>#DIV/0!</v>
      </c>
      <c r="L27" s="68" t="e">
        <f>I27/G27*100</f>
        <v>#DIV/0!</v>
      </c>
    </row>
    <row r="28" spans="1:12" x14ac:dyDescent="0.25">
      <c r="A28" s="11">
        <v>11</v>
      </c>
      <c r="B28" s="4" t="s">
        <v>104</v>
      </c>
      <c r="C28" s="4"/>
      <c r="D28" s="4"/>
      <c r="E28" s="177"/>
      <c r="F28" s="178"/>
      <c r="G28" s="177"/>
      <c r="H28" s="178"/>
      <c r="I28" s="177"/>
      <c r="J28" s="178"/>
      <c r="K28" s="62" t="e">
        <f t="shared" si="13"/>
        <v>#DIV/0!</v>
      </c>
      <c r="L28" s="62" t="e">
        <f>I28/G28*100</f>
        <v>#DIV/0!</v>
      </c>
    </row>
    <row r="29" spans="1:12" x14ac:dyDescent="0.25">
      <c r="A29" s="11">
        <v>12</v>
      </c>
      <c r="B29" s="4" t="s">
        <v>105</v>
      </c>
      <c r="C29" s="4"/>
      <c r="D29" s="4"/>
      <c r="E29" s="177"/>
      <c r="F29" s="178"/>
      <c r="G29" s="177"/>
      <c r="H29" s="178"/>
      <c r="I29" s="177"/>
      <c r="J29" s="178"/>
      <c r="K29" s="35" t="e">
        <f t="shared" si="13"/>
        <v>#DIV/0!</v>
      </c>
      <c r="L29" s="35" t="e">
        <f>I29/G29*100</f>
        <v>#DIV/0!</v>
      </c>
    </row>
    <row r="30" spans="1:12" x14ac:dyDescent="0.25">
      <c r="A30" s="16">
        <v>3</v>
      </c>
      <c r="B30" s="5" t="s">
        <v>141</v>
      </c>
      <c r="C30" s="5"/>
      <c r="D30" s="5"/>
      <c r="E30" s="306">
        <f t="shared" ref="E30" si="14">E31</f>
        <v>0</v>
      </c>
      <c r="F30" s="307"/>
      <c r="G30" s="306">
        <f t="shared" ref="G30" si="15">G31</f>
        <v>0</v>
      </c>
      <c r="H30" s="307"/>
      <c r="I30" s="306">
        <f t="shared" ref="I30" si="16">I31</f>
        <v>0</v>
      </c>
      <c r="J30" s="307"/>
      <c r="K30" s="35" t="e">
        <f t="shared" si="13"/>
        <v>#DIV/0!</v>
      </c>
      <c r="L30" s="35" t="e">
        <f t="shared" ref="L30:L35" si="17">I30/G30*100</f>
        <v>#DIV/0!</v>
      </c>
    </row>
    <row r="31" spans="1:12" x14ac:dyDescent="0.25">
      <c r="A31" s="11">
        <v>31</v>
      </c>
      <c r="B31" s="4" t="s">
        <v>106</v>
      </c>
      <c r="C31" s="4"/>
      <c r="D31" s="4"/>
      <c r="E31" s="177"/>
      <c r="F31" s="178"/>
      <c r="G31" s="177"/>
      <c r="H31" s="178"/>
      <c r="I31" s="177"/>
      <c r="J31" s="178"/>
      <c r="K31" s="34" t="e">
        <f t="shared" si="13"/>
        <v>#DIV/0!</v>
      </c>
      <c r="L31" s="34" t="e">
        <f t="shared" si="17"/>
        <v>#DIV/0!</v>
      </c>
    </row>
    <row r="32" spans="1:12" x14ac:dyDescent="0.25">
      <c r="A32" s="16">
        <v>4</v>
      </c>
      <c r="B32" s="5" t="s">
        <v>102</v>
      </c>
      <c r="C32" s="5"/>
      <c r="D32" s="5"/>
      <c r="E32" s="306">
        <f>E33+E34</f>
        <v>0</v>
      </c>
      <c r="F32" s="307"/>
      <c r="G32" s="306">
        <f t="shared" ref="G32" si="18">G33+G34</f>
        <v>0</v>
      </c>
      <c r="H32" s="307"/>
      <c r="I32" s="306">
        <f t="shared" ref="I32" si="19">I33+I34</f>
        <v>0</v>
      </c>
      <c r="J32" s="307"/>
      <c r="K32" s="35" t="e">
        <f t="shared" si="13"/>
        <v>#DIV/0!</v>
      </c>
      <c r="L32" s="35" t="e">
        <f>I32/G32*100</f>
        <v>#DIV/0!</v>
      </c>
    </row>
    <row r="33" spans="1:12" x14ac:dyDescent="0.25">
      <c r="A33" s="11">
        <v>41</v>
      </c>
      <c r="B33" s="4" t="s">
        <v>102</v>
      </c>
      <c r="C33" s="4"/>
      <c r="D33" s="4"/>
      <c r="E33" s="177"/>
      <c r="F33" s="178"/>
      <c r="G33" s="177"/>
      <c r="H33" s="178"/>
      <c r="I33" s="177"/>
      <c r="J33" s="178"/>
      <c r="K33" s="34" t="e">
        <f t="shared" si="13"/>
        <v>#DIV/0!</v>
      </c>
      <c r="L33" s="34" t="e">
        <f t="shared" si="17"/>
        <v>#DIV/0!</v>
      </c>
    </row>
    <row r="34" spans="1:12" ht="15.75" thickBot="1" x14ac:dyDescent="0.3">
      <c r="A34" s="166" t="s">
        <v>174</v>
      </c>
      <c r="B34" s="4"/>
      <c r="C34" s="4"/>
      <c r="D34" s="4"/>
      <c r="E34" s="177"/>
      <c r="F34" s="178"/>
      <c r="G34" s="177"/>
      <c r="H34" s="178"/>
      <c r="I34" s="177"/>
      <c r="J34" s="178"/>
      <c r="K34" s="35"/>
      <c r="L34" s="35"/>
    </row>
    <row r="35" spans="1:12" ht="15.75" thickBot="1" x14ac:dyDescent="0.3">
      <c r="A35" s="314" t="s">
        <v>103</v>
      </c>
      <c r="B35" s="314"/>
      <c r="C35" s="314"/>
      <c r="D35" s="314"/>
      <c r="E35" s="304">
        <f>SUM(E27+E30+E32)</f>
        <v>0</v>
      </c>
      <c r="F35" s="305"/>
      <c r="G35" s="304">
        <f t="shared" ref="G35" si="20">SUM(G27+G30+G32)</f>
        <v>0</v>
      </c>
      <c r="H35" s="305"/>
      <c r="I35" s="304">
        <f t="shared" ref="I35" si="21">SUM(I27+I30+I32)</f>
        <v>0</v>
      </c>
      <c r="J35" s="305"/>
      <c r="K35" s="41" t="e">
        <f>I35/E35*100</f>
        <v>#DIV/0!</v>
      </c>
      <c r="L35" s="41" t="e">
        <f t="shared" si="17"/>
        <v>#DIV/0!</v>
      </c>
    </row>
  </sheetData>
  <mergeCells count="77">
    <mergeCell ref="A35:D35"/>
    <mergeCell ref="E35:F35"/>
    <mergeCell ref="G35:H35"/>
    <mergeCell ref="I35:J35"/>
    <mergeCell ref="E33:F33"/>
    <mergeCell ref="G33:H33"/>
    <mergeCell ref="I33:J33"/>
    <mergeCell ref="E34:F34"/>
    <mergeCell ref="G34:H34"/>
    <mergeCell ref="I34:J34"/>
    <mergeCell ref="G31:H31"/>
    <mergeCell ref="I31:J31"/>
    <mergeCell ref="E32:F32"/>
    <mergeCell ref="G32:H32"/>
    <mergeCell ref="I32:J32"/>
    <mergeCell ref="E31:F31"/>
    <mergeCell ref="E29:F29"/>
    <mergeCell ref="G29:H29"/>
    <mergeCell ref="I29:J29"/>
    <mergeCell ref="E30:F30"/>
    <mergeCell ref="G30:H30"/>
    <mergeCell ref="I30:J30"/>
    <mergeCell ref="E27:F27"/>
    <mergeCell ref="G27:H27"/>
    <mergeCell ref="I27:J27"/>
    <mergeCell ref="E28:F28"/>
    <mergeCell ref="G28:H28"/>
    <mergeCell ref="I28:J28"/>
    <mergeCell ref="I26:J26"/>
    <mergeCell ref="A21:D21"/>
    <mergeCell ref="E21:F21"/>
    <mergeCell ref="G21:H21"/>
    <mergeCell ref="I21:J21"/>
    <mergeCell ref="A24:D24"/>
    <mergeCell ref="E24:F25"/>
    <mergeCell ref="G24:H25"/>
    <mergeCell ref="I24:J25"/>
    <mergeCell ref="B25:D25"/>
    <mergeCell ref="A26:D26"/>
    <mergeCell ref="E26:F26"/>
    <mergeCell ref="G26:H26"/>
    <mergeCell ref="E19:F19"/>
    <mergeCell ref="G19:H19"/>
    <mergeCell ref="I19:J19"/>
    <mergeCell ref="E20:F20"/>
    <mergeCell ref="G20:H20"/>
    <mergeCell ref="I20:J20"/>
    <mergeCell ref="E17:F17"/>
    <mergeCell ref="G17:H17"/>
    <mergeCell ref="I17:J17"/>
    <mergeCell ref="E18:F18"/>
    <mergeCell ref="G18:H18"/>
    <mergeCell ref="I18:J18"/>
    <mergeCell ref="E16:F16"/>
    <mergeCell ref="G16:H16"/>
    <mergeCell ref="I16:J16"/>
    <mergeCell ref="E14:F14"/>
    <mergeCell ref="G14:H14"/>
    <mergeCell ref="I14:J14"/>
    <mergeCell ref="E15:F15"/>
    <mergeCell ref="G15:H15"/>
    <mergeCell ref="I15:J15"/>
    <mergeCell ref="A5:L5"/>
    <mergeCell ref="E13:F13"/>
    <mergeCell ref="G13:H13"/>
    <mergeCell ref="I13:J13"/>
    <mergeCell ref="A10:D10"/>
    <mergeCell ref="E10:F11"/>
    <mergeCell ref="G10:H11"/>
    <mergeCell ref="I10:J11"/>
    <mergeCell ref="B11:D11"/>
    <mergeCell ref="A12:D12"/>
    <mergeCell ref="E12:F12"/>
    <mergeCell ref="G12:H12"/>
    <mergeCell ref="I12:J12"/>
    <mergeCell ref="A6:L6"/>
    <mergeCell ref="A7:L7"/>
  </mergeCells>
  <pageMargins left="0.7" right="0.7" top="0.75" bottom="0.75" header="0.3" footer="0.3"/>
  <pageSetup paperSize="9" scale="68" orientation="portrait" verticalDpi="0" r:id="rId1"/>
  <ignoredErrors>
    <ignoredError sqref="K13:L21 K27:L33 K35:L35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zoomScaleNormal="100" workbookViewId="0"/>
  </sheetViews>
  <sheetFormatPr defaultRowHeight="15" x14ac:dyDescent="0.25"/>
  <cols>
    <col min="1" max="5" width="9.7109375" customWidth="1"/>
    <col min="6" max="6" width="10.5703125" customWidth="1"/>
    <col min="7" max="12" width="8.85546875" customWidth="1"/>
    <col min="13" max="13" width="10.85546875" bestFit="1" customWidth="1"/>
    <col min="15" max="15" width="10.140625" bestFit="1" customWidth="1"/>
  </cols>
  <sheetData>
    <row r="1" spans="1:11" x14ac:dyDescent="0.25">
      <c r="A1" s="1" t="s">
        <v>14</v>
      </c>
    </row>
    <row r="2" spans="1:11" x14ac:dyDescent="0.25">
      <c r="A2" t="s">
        <v>12</v>
      </c>
    </row>
    <row r="3" spans="1:11" x14ac:dyDescent="0.25">
      <c r="A3" t="s">
        <v>13</v>
      </c>
    </row>
    <row r="5" spans="1:11" x14ac:dyDescent="0.25">
      <c r="A5" s="206" t="s">
        <v>138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7" spans="1:11" ht="15" customHeight="1" x14ac:dyDescent="0.25">
      <c r="A7" s="207" t="s">
        <v>195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8" spans="1:11" s="73" customFormat="1" ht="15" customHeight="1" x14ac:dyDescent="0.25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</row>
    <row r="9" spans="1:11" ht="15.75" thickBot="1" x14ac:dyDescent="0.3"/>
    <row r="10" spans="1:11" ht="15" customHeight="1" x14ac:dyDescent="0.25">
      <c r="A10" s="318" t="s">
        <v>125</v>
      </c>
      <c r="B10" s="319"/>
      <c r="C10" s="319"/>
      <c r="D10" s="319"/>
      <c r="E10" s="319"/>
      <c r="F10" s="319"/>
      <c r="G10" s="318" t="s">
        <v>177</v>
      </c>
      <c r="H10" s="319"/>
      <c r="I10" s="204" t="s">
        <v>183</v>
      </c>
      <c r="J10" s="204"/>
      <c r="K10" s="18" t="s">
        <v>38</v>
      </c>
    </row>
    <row r="11" spans="1:11" x14ac:dyDescent="0.25">
      <c r="A11" s="321"/>
      <c r="B11" s="322"/>
      <c r="C11" s="322"/>
      <c r="D11" s="322"/>
      <c r="E11" s="322"/>
      <c r="F11" s="322"/>
      <c r="G11" s="321"/>
      <c r="H11" s="322"/>
      <c r="I11" s="205"/>
      <c r="J11" s="205"/>
      <c r="K11" s="168" t="s">
        <v>180</v>
      </c>
    </row>
    <row r="12" spans="1:11" ht="15.75" thickBot="1" x14ac:dyDescent="0.3">
      <c r="A12" s="241">
        <v>1</v>
      </c>
      <c r="B12" s="242"/>
      <c r="C12" s="242"/>
      <c r="D12" s="242"/>
      <c r="E12" s="242"/>
      <c r="F12" s="243"/>
      <c r="G12" s="241">
        <v>2</v>
      </c>
      <c r="H12" s="242"/>
      <c r="I12" s="241">
        <v>3</v>
      </c>
      <c r="J12" s="242"/>
      <c r="K12" s="19">
        <v>4</v>
      </c>
    </row>
    <row r="13" spans="1:11" ht="15.75" thickBot="1" x14ac:dyDescent="0.3">
      <c r="A13" s="70">
        <v>19773</v>
      </c>
      <c r="B13" s="64" t="s">
        <v>140</v>
      </c>
      <c r="C13" s="64"/>
      <c r="D13" s="64"/>
      <c r="E13" s="64"/>
      <c r="F13" s="64"/>
      <c r="G13" s="64"/>
      <c r="H13" s="64"/>
      <c r="I13" s="64"/>
      <c r="J13" s="64"/>
      <c r="K13" s="65"/>
    </row>
    <row r="14" spans="1:11" x14ac:dyDescent="0.25">
      <c r="A14" s="10"/>
      <c r="B14" s="409" t="s">
        <v>147</v>
      </c>
      <c r="C14" s="409"/>
      <c r="D14" s="409"/>
      <c r="E14" s="409"/>
      <c r="F14" s="410"/>
      <c r="G14" s="407">
        <f>SUM(G15:H19)</f>
        <v>2595981.2899999996</v>
      </c>
      <c r="H14" s="408"/>
      <c r="I14" s="407">
        <f t="shared" ref="I14" si="0">SUM(I15:J19)</f>
        <v>1273092.8999999997</v>
      </c>
      <c r="J14" s="408"/>
      <c r="K14" s="72">
        <f>I14/G14*100</f>
        <v>49.040912001334178</v>
      </c>
    </row>
    <row r="15" spans="1:11" x14ac:dyDescent="0.25">
      <c r="A15" s="13">
        <v>1</v>
      </c>
      <c r="B15" s="7" t="s">
        <v>104</v>
      </c>
      <c r="C15" s="7"/>
      <c r="D15" s="7"/>
      <c r="E15" s="7"/>
      <c r="F15" s="14"/>
      <c r="G15" s="356">
        <f>29090.37</f>
        <v>29090.37</v>
      </c>
      <c r="H15" s="357"/>
      <c r="I15" s="356">
        <f>I99+I113+I115+I118+I121</f>
        <v>22058.55</v>
      </c>
      <c r="J15" s="357"/>
      <c r="K15" s="71">
        <f>I15/G15*100</f>
        <v>75.827670806524637</v>
      </c>
    </row>
    <row r="16" spans="1:11" x14ac:dyDescent="0.25">
      <c r="A16" s="13">
        <v>3</v>
      </c>
      <c r="B16" s="7" t="s">
        <v>148</v>
      </c>
      <c r="C16" s="7"/>
      <c r="D16" s="7"/>
      <c r="E16" s="7"/>
      <c r="F16" s="14"/>
      <c r="G16" s="356">
        <v>14000</v>
      </c>
      <c r="H16" s="357"/>
      <c r="I16" s="356">
        <f>I59</f>
        <v>747.9</v>
      </c>
      <c r="J16" s="357"/>
      <c r="K16" s="71">
        <f t="shared" ref="K16:K19" si="1">I16/G16*100</f>
        <v>5.3421428571428571</v>
      </c>
    </row>
    <row r="17" spans="1:14" x14ac:dyDescent="0.25">
      <c r="A17" s="13">
        <v>4</v>
      </c>
      <c r="B17" s="7" t="s">
        <v>149</v>
      </c>
      <c r="C17" s="7"/>
      <c r="D17" s="7"/>
      <c r="E17" s="7"/>
      <c r="F17" s="14"/>
      <c r="G17" s="356">
        <f>27000+193978.97</f>
        <v>220978.97</v>
      </c>
      <c r="H17" s="357"/>
      <c r="I17" s="356">
        <f>I22+I87</f>
        <v>121409.24</v>
      </c>
      <c r="J17" s="357"/>
      <c r="K17" s="71">
        <f t="shared" si="1"/>
        <v>54.941535839360647</v>
      </c>
    </row>
    <row r="18" spans="1:14" x14ac:dyDescent="0.25">
      <c r="A18" s="13">
        <v>5</v>
      </c>
      <c r="B18" s="7" t="s">
        <v>142</v>
      </c>
      <c r="C18" s="7"/>
      <c r="D18" s="7"/>
      <c r="E18" s="7"/>
      <c r="F18" s="14"/>
      <c r="G18" s="356">
        <f>2311356.3+19555.65</f>
        <v>2330911.9499999997</v>
      </c>
      <c r="H18" s="357"/>
      <c r="I18" s="383">
        <f>I48+I74+I103+I114+I116+I117+I119</f>
        <v>1128877.2099999997</v>
      </c>
      <c r="J18" s="384"/>
      <c r="K18" s="71">
        <f t="shared" si="1"/>
        <v>48.43071013471787</v>
      </c>
    </row>
    <row r="19" spans="1:14" s="73" customFormat="1" ht="15.75" thickBot="1" x14ac:dyDescent="0.3">
      <c r="A19" s="132">
        <v>6</v>
      </c>
      <c r="B19" s="133" t="s">
        <v>143</v>
      </c>
      <c r="C19" s="133"/>
      <c r="D19" s="133"/>
      <c r="E19" s="133"/>
      <c r="F19" s="134"/>
      <c r="G19" s="356">
        <v>1000</v>
      </c>
      <c r="H19" s="357"/>
      <c r="I19" s="383"/>
      <c r="J19" s="384"/>
      <c r="K19" s="71">
        <f t="shared" si="1"/>
        <v>0</v>
      </c>
      <c r="N19" s="23"/>
    </row>
    <row r="20" spans="1:14" x14ac:dyDescent="0.25">
      <c r="A20" s="401" t="s">
        <v>15</v>
      </c>
      <c r="B20" s="402"/>
      <c r="C20" s="402"/>
      <c r="D20" s="402"/>
      <c r="E20" s="402"/>
      <c r="F20" s="403"/>
      <c r="G20" s="404">
        <f>G21+G56+G107</f>
        <v>2595981.29</v>
      </c>
      <c r="H20" s="404"/>
      <c r="I20" s="404">
        <f>I21+I56+I107</f>
        <v>1273092.8999999999</v>
      </c>
      <c r="J20" s="404"/>
      <c r="K20" s="37">
        <f t="shared" ref="K20:K21" si="2">I20/G20*100</f>
        <v>49.040912001334178</v>
      </c>
    </row>
    <row r="21" spans="1:14" x14ac:dyDescent="0.25">
      <c r="A21" s="398" t="s">
        <v>91</v>
      </c>
      <c r="B21" s="399"/>
      <c r="C21" s="399"/>
      <c r="D21" s="399"/>
      <c r="E21" s="399"/>
      <c r="F21" s="400"/>
      <c r="G21" s="405">
        <f>G22+G48</f>
        <v>2476178.9700000002</v>
      </c>
      <c r="H21" s="406"/>
      <c r="I21" s="405">
        <f>I22+I48</f>
        <v>1182823.7999999998</v>
      </c>
      <c r="J21" s="406"/>
      <c r="K21" s="38">
        <f t="shared" si="2"/>
        <v>47.768106196298071</v>
      </c>
      <c r="M21" s="23"/>
    </row>
    <row r="22" spans="1:14" x14ac:dyDescent="0.25">
      <c r="A22" s="367" t="s">
        <v>16</v>
      </c>
      <c r="B22" s="368"/>
      <c r="C22" s="368"/>
      <c r="D22" s="368"/>
      <c r="E22" s="368"/>
      <c r="F22" s="369"/>
      <c r="G22" s="390">
        <f>G24</f>
        <v>193978.97</v>
      </c>
      <c r="H22" s="391"/>
      <c r="I22" s="390">
        <f>I24</f>
        <v>95771.46</v>
      </c>
      <c r="J22" s="391"/>
      <c r="K22" s="358">
        <f>I22/G22*100</f>
        <v>49.372083994465996</v>
      </c>
    </row>
    <row r="23" spans="1:14" x14ac:dyDescent="0.25">
      <c r="A23" s="367" t="s">
        <v>17</v>
      </c>
      <c r="B23" s="368"/>
      <c r="C23" s="368"/>
      <c r="D23" s="368"/>
      <c r="E23" s="368"/>
      <c r="F23" s="369"/>
      <c r="G23" s="362"/>
      <c r="H23" s="363"/>
      <c r="I23" s="362"/>
      <c r="J23" s="363"/>
      <c r="K23" s="358"/>
    </row>
    <row r="24" spans="1:14" x14ac:dyDescent="0.25">
      <c r="A24" s="27">
        <v>32</v>
      </c>
      <c r="B24" s="28" t="s">
        <v>48</v>
      </c>
      <c r="C24" s="28"/>
      <c r="D24" s="28"/>
      <c r="E24" s="28"/>
      <c r="F24" s="29"/>
      <c r="G24" s="354">
        <v>193978.97</v>
      </c>
      <c r="H24" s="355"/>
      <c r="I24" s="354">
        <f>SUM(I25:J47)</f>
        <v>95771.46</v>
      </c>
      <c r="J24" s="355"/>
      <c r="K24" s="58">
        <f>I24/G24*100</f>
        <v>49.372083994465996</v>
      </c>
    </row>
    <row r="25" spans="1:14" x14ac:dyDescent="0.25">
      <c r="A25" s="11">
        <v>3211</v>
      </c>
      <c r="B25" s="4" t="s">
        <v>50</v>
      </c>
      <c r="C25" s="4"/>
      <c r="D25" s="4"/>
      <c r="E25" s="4"/>
      <c r="F25" s="12"/>
      <c r="G25" s="177"/>
      <c r="H25" s="178"/>
      <c r="I25" s="177">
        <v>6723.03</v>
      </c>
      <c r="J25" s="178"/>
      <c r="K25" s="42"/>
      <c r="M25" s="23"/>
    </row>
    <row r="26" spans="1:14" x14ac:dyDescent="0.25">
      <c r="A26" s="11">
        <v>3212</v>
      </c>
      <c r="B26" s="4" t="s">
        <v>85</v>
      </c>
      <c r="C26" s="4"/>
      <c r="D26" s="4"/>
      <c r="E26" s="4"/>
      <c r="F26" s="12"/>
      <c r="G26" s="177"/>
      <c r="H26" s="178"/>
      <c r="I26" s="177">
        <v>20007.689999999999</v>
      </c>
      <c r="J26" s="178"/>
      <c r="K26" s="42"/>
    </row>
    <row r="27" spans="1:14" x14ac:dyDescent="0.25">
      <c r="A27" s="11">
        <v>3213</v>
      </c>
      <c r="B27" s="4" t="s">
        <v>52</v>
      </c>
      <c r="C27" s="4"/>
      <c r="D27" s="4"/>
      <c r="E27" s="4"/>
      <c r="F27" s="12"/>
      <c r="G27" s="177"/>
      <c r="H27" s="178"/>
      <c r="I27" s="177">
        <v>534.75</v>
      </c>
      <c r="J27" s="178"/>
      <c r="K27" s="42"/>
    </row>
    <row r="28" spans="1:14" x14ac:dyDescent="0.25">
      <c r="A28" s="11">
        <v>3214</v>
      </c>
      <c r="B28" s="4" t="s">
        <v>79</v>
      </c>
      <c r="C28" s="4"/>
      <c r="D28" s="4"/>
      <c r="E28" s="4"/>
      <c r="F28" s="12"/>
      <c r="G28" s="177"/>
      <c r="H28" s="178"/>
      <c r="I28" s="177">
        <v>226</v>
      </c>
      <c r="J28" s="178"/>
      <c r="K28" s="42"/>
    </row>
    <row r="29" spans="1:14" x14ac:dyDescent="0.25">
      <c r="A29" s="11">
        <v>3221</v>
      </c>
      <c r="B29" s="4" t="s">
        <v>54</v>
      </c>
      <c r="C29" s="4"/>
      <c r="D29" s="4"/>
      <c r="E29" s="4"/>
      <c r="F29" s="12"/>
      <c r="G29" s="177"/>
      <c r="H29" s="178"/>
      <c r="I29" s="177">
        <v>9926.43</v>
      </c>
      <c r="J29" s="178"/>
      <c r="K29" s="42"/>
    </row>
    <row r="30" spans="1:14" x14ac:dyDescent="0.25">
      <c r="A30" s="11">
        <v>3222</v>
      </c>
      <c r="B30" s="4" t="s">
        <v>86</v>
      </c>
      <c r="C30" s="4"/>
      <c r="D30" s="4"/>
      <c r="E30" s="4"/>
      <c r="F30" s="12"/>
      <c r="G30" s="177"/>
      <c r="H30" s="178"/>
      <c r="I30" s="177">
        <v>15884.86</v>
      </c>
      <c r="J30" s="178"/>
      <c r="K30" s="42"/>
    </row>
    <row r="31" spans="1:14" x14ac:dyDescent="0.25">
      <c r="A31" s="11">
        <v>3223</v>
      </c>
      <c r="B31" s="4" t="s">
        <v>55</v>
      </c>
      <c r="C31" s="4"/>
      <c r="D31" s="4"/>
      <c r="E31" s="4"/>
      <c r="F31" s="12"/>
      <c r="G31" s="177"/>
      <c r="H31" s="178"/>
      <c r="I31" s="177">
        <v>9885</v>
      </c>
      <c r="J31" s="178"/>
      <c r="K31" s="42"/>
    </row>
    <row r="32" spans="1:14" x14ac:dyDescent="0.25">
      <c r="A32" s="11">
        <v>3224</v>
      </c>
      <c r="B32" s="4" t="s">
        <v>87</v>
      </c>
      <c r="C32" s="4"/>
      <c r="D32" s="4"/>
      <c r="E32" s="4"/>
      <c r="F32" s="12"/>
      <c r="G32" s="177"/>
      <c r="H32" s="178"/>
      <c r="I32" s="177">
        <v>3734.95</v>
      </c>
      <c r="J32" s="178"/>
      <c r="K32" s="42"/>
    </row>
    <row r="33" spans="1:15" x14ac:dyDescent="0.25">
      <c r="A33" s="11">
        <v>3225</v>
      </c>
      <c r="B33" s="4" t="s">
        <v>57</v>
      </c>
      <c r="C33" s="4"/>
      <c r="D33" s="4"/>
      <c r="E33" s="4"/>
      <c r="F33" s="12"/>
      <c r="G33" s="177"/>
      <c r="H33" s="178"/>
      <c r="I33" s="177"/>
      <c r="J33" s="178"/>
      <c r="K33" s="42"/>
    </row>
    <row r="34" spans="1:15" x14ac:dyDescent="0.25">
      <c r="A34" s="11">
        <v>3227</v>
      </c>
      <c r="B34" s="4" t="s">
        <v>58</v>
      </c>
      <c r="C34" s="4"/>
      <c r="D34" s="4"/>
      <c r="E34" s="4"/>
      <c r="F34" s="12"/>
      <c r="G34" s="177"/>
      <c r="H34" s="178"/>
      <c r="I34" s="177">
        <v>600.92999999999995</v>
      </c>
      <c r="J34" s="178"/>
      <c r="K34" s="42"/>
    </row>
    <row r="35" spans="1:15" x14ac:dyDescent="0.25">
      <c r="A35" s="11">
        <v>3231</v>
      </c>
      <c r="B35" s="4" t="s">
        <v>60</v>
      </c>
      <c r="C35" s="4"/>
      <c r="D35" s="4"/>
      <c r="E35" s="4"/>
      <c r="F35" s="12"/>
      <c r="G35" s="177"/>
      <c r="H35" s="178"/>
      <c r="I35" s="177">
        <v>5052.6400000000003</v>
      </c>
      <c r="J35" s="178"/>
      <c r="K35" s="42"/>
    </row>
    <row r="36" spans="1:15" x14ac:dyDescent="0.25">
      <c r="A36" s="11">
        <v>3232</v>
      </c>
      <c r="B36" s="4" t="s">
        <v>61</v>
      </c>
      <c r="C36" s="4"/>
      <c r="D36" s="4"/>
      <c r="E36" s="4"/>
      <c r="F36" s="12"/>
      <c r="G36" s="177"/>
      <c r="H36" s="178"/>
      <c r="I36" s="177">
        <v>10657.85</v>
      </c>
      <c r="J36" s="178"/>
      <c r="K36" s="42"/>
    </row>
    <row r="37" spans="1:15" x14ac:dyDescent="0.25">
      <c r="A37" s="11">
        <v>3234</v>
      </c>
      <c r="B37" s="4" t="s">
        <v>81</v>
      </c>
      <c r="C37" s="4"/>
      <c r="D37" s="4"/>
      <c r="E37" s="4"/>
      <c r="F37" s="12"/>
      <c r="G37" s="177"/>
      <c r="H37" s="178"/>
      <c r="I37" s="177">
        <v>4046.88</v>
      </c>
      <c r="J37" s="178"/>
      <c r="K37" s="42"/>
    </row>
    <row r="38" spans="1:15" x14ac:dyDescent="0.25">
      <c r="A38" s="11">
        <v>3235</v>
      </c>
      <c r="B38" s="4" t="s">
        <v>62</v>
      </c>
      <c r="C38" s="4"/>
      <c r="D38" s="4"/>
      <c r="E38" s="4"/>
      <c r="F38" s="12"/>
      <c r="G38" s="177"/>
      <c r="H38" s="178"/>
      <c r="I38" s="177">
        <v>1178.3800000000001</v>
      </c>
      <c r="J38" s="178"/>
      <c r="K38" s="42"/>
    </row>
    <row r="39" spans="1:15" x14ac:dyDescent="0.25">
      <c r="A39" s="11">
        <v>3236</v>
      </c>
      <c r="B39" s="4" t="s">
        <v>63</v>
      </c>
      <c r="C39" s="4"/>
      <c r="D39" s="4"/>
      <c r="E39" s="4"/>
      <c r="F39" s="12"/>
      <c r="G39" s="177"/>
      <c r="H39" s="178"/>
      <c r="I39" s="177">
        <v>87.6</v>
      </c>
      <c r="J39" s="178"/>
      <c r="K39" s="42"/>
    </row>
    <row r="40" spans="1:15" x14ac:dyDescent="0.25">
      <c r="A40" s="11">
        <v>3237</v>
      </c>
      <c r="B40" s="4" t="s">
        <v>64</v>
      </c>
      <c r="C40" s="4"/>
      <c r="D40" s="4"/>
      <c r="E40" s="4"/>
      <c r="F40" s="12"/>
      <c r="G40" s="177"/>
      <c r="H40" s="178"/>
      <c r="I40" s="177">
        <v>2091.4499999999998</v>
      </c>
      <c r="J40" s="178"/>
      <c r="K40" s="42"/>
    </row>
    <row r="41" spans="1:15" x14ac:dyDescent="0.25">
      <c r="A41" s="11">
        <v>3238</v>
      </c>
      <c r="B41" s="4" t="s">
        <v>65</v>
      </c>
      <c r="C41" s="4"/>
      <c r="D41" s="4"/>
      <c r="E41" s="4"/>
      <c r="F41" s="12"/>
      <c r="G41" s="177"/>
      <c r="H41" s="178"/>
      <c r="I41" s="177">
        <v>2370.9299999999998</v>
      </c>
      <c r="J41" s="178"/>
      <c r="K41" s="42"/>
    </row>
    <row r="42" spans="1:15" x14ac:dyDescent="0.25">
      <c r="A42" s="11">
        <v>3239</v>
      </c>
      <c r="B42" s="4" t="s">
        <v>66</v>
      </c>
      <c r="C42" s="4"/>
      <c r="D42" s="4"/>
      <c r="E42" s="4"/>
      <c r="F42" s="12"/>
      <c r="G42" s="177"/>
      <c r="H42" s="178"/>
      <c r="I42" s="177">
        <v>1780.35</v>
      </c>
      <c r="J42" s="178"/>
      <c r="K42" s="42"/>
    </row>
    <row r="43" spans="1:15" x14ac:dyDescent="0.25">
      <c r="A43" s="11">
        <v>3292</v>
      </c>
      <c r="B43" s="4" t="s">
        <v>69</v>
      </c>
      <c r="C43" s="4"/>
      <c r="D43" s="4"/>
      <c r="E43" s="4"/>
      <c r="F43" s="12"/>
      <c r="G43" s="177"/>
      <c r="H43" s="178"/>
      <c r="I43" s="177">
        <v>43.02</v>
      </c>
      <c r="J43" s="178"/>
      <c r="K43" s="42"/>
    </row>
    <row r="44" spans="1:15" x14ac:dyDescent="0.25">
      <c r="A44" s="11">
        <v>3293</v>
      </c>
      <c r="B44" s="4" t="s">
        <v>70</v>
      </c>
      <c r="C44" s="4"/>
      <c r="D44" s="4"/>
      <c r="E44" s="4"/>
      <c r="F44" s="12"/>
      <c r="G44" s="177"/>
      <c r="H44" s="178"/>
      <c r="I44" s="177"/>
      <c r="J44" s="178"/>
      <c r="K44" s="42"/>
    </row>
    <row r="45" spans="1:15" x14ac:dyDescent="0.25">
      <c r="A45" s="11">
        <v>3294</v>
      </c>
      <c r="B45" s="4" t="s">
        <v>71</v>
      </c>
      <c r="C45" s="4"/>
      <c r="D45" s="4"/>
      <c r="E45" s="4"/>
      <c r="F45" s="12"/>
      <c r="G45" s="177"/>
      <c r="H45" s="178"/>
      <c r="I45" s="177">
        <v>225</v>
      </c>
      <c r="J45" s="178"/>
      <c r="K45" s="42"/>
    </row>
    <row r="46" spans="1:15" s="73" customFormat="1" x14ac:dyDescent="0.25">
      <c r="A46" s="11">
        <v>3295</v>
      </c>
      <c r="B46" s="4" t="s">
        <v>72</v>
      </c>
      <c r="C46" s="4"/>
      <c r="D46" s="4"/>
      <c r="E46" s="4"/>
      <c r="F46" s="12"/>
      <c r="G46" s="177"/>
      <c r="H46" s="178"/>
      <c r="I46" s="177">
        <v>63.72</v>
      </c>
      <c r="J46" s="178"/>
      <c r="K46" s="42"/>
      <c r="O46" s="23"/>
    </row>
    <row r="47" spans="1:15" x14ac:dyDescent="0.25">
      <c r="A47" s="11">
        <v>3299</v>
      </c>
      <c r="B47" s="4" t="s">
        <v>67</v>
      </c>
      <c r="C47" s="4"/>
      <c r="D47" s="4"/>
      <c r="E47" s="4"/>
      <c r="F47" s="12"/>
      <c r="G47" s="177"/>
      <c r="H47" s="178"/>
      <c r="I47" s="177">
        <v>650</v>
      </c>
      <c r="J47" s="178"/>
      <c r="K47" s="42"/>
    </row>
    <row r="48" spans="1:15" s="73" customFormat="1" x14ac:dyDescent="0.25">
      <c r="A48" s="364" t="s">
        <v>89</v>
      </c>
      <c r="B48" s="365"/>
      <c r="C48" s="365"/>
      <c r="D48" s="365"/>
      <c r="E48" s="365"/>
      <c r="F48" s="366"/>
      <c r="G48" s="360">
        <f t="shared" ref="G48" si="3">G50+G54</f>
        <v>2282200</v>
      </c>
      <c r="H48" s="361"/>
      <c r="I48" s="360">
        <f t="shared" ref="I48" si="4">I50+I54</f>
        <v>1087052.3399999999</v>
      </c>
      <c r="J48" s="361"/>
      <c r="K48" s="389">
        <f t="shared" ref="K48:K49" si="5">I48/G48*100</f>
        <v>47.631773727105418</v>
      </c>
    </row>
    <row r="49" spans="1:13" x14ac:dyDescent="0.25">
      <c r="A49" s="367" t="s">
        <v>190</v>
      </c>
      <c r="B49" s="368"/>
      <c r="C49" s="368"/>
      <c r="D49" s="368"/>
      <c r="E49" s="368"/>
      <c r="F49" s="369"/>
      <c r="G49" s="362"/>
      <c r="H49" s="363"/>
      <c r="I49" s="362"/>
      <c r="J49" s="363"/>
      <c r="K49" s="358" t="e">
        <f t="shared" si="5"/>
        <v>#DIV/0!</v>
      </c>
    </row>
    <row r="50" spans="1:13" x14ac:dyDescent="0.25">
      <c r="A50" s="27">
        <v>31</v>
      </c>
      <c r="B50" s="28" t="s">
        <v>42</v>
      </c>
      <c r="C50" s="28"/>
      <c r="D50" s="28"/>
      <c r="E50" s="28"/>
      <c r="F50" s="31"/>
      <c r="G50" s="354">
        <v>2280000</v>
      </c>
      <c r="H50" s="355"/>
      <c r="I50" s="354">
        <f t="shared" ref="I50" si="6">I51+I53+I52</f>
        <v>1085792.3399999999</v>
      </c>
      <c r="J50" s="355"/>
      <c r="K50" s="75">
        <f>I50/G50*100</f>
        <v>47.622471052631568</v>
      </c>
    </row>
    <row r="51" spans="1:13" x14ac:dyDescent="0.25">
      <c r="A51" s="10">
        <v>3111</v>
      </c>
      <c r="B51" s="30" t="s">
        <v>44</v>
      </c>
      <c r="C51" s="30"/>
      <c r="D51" s="30"/>
      <c r="E51" s="30"/>
      <c r="F51" s="31"/>
      <c r="G51" s="179"/>
      <c r="H51" s="180"/>
      <c r="I51" s="179">
        <v>905493.1</v>
      </c>
      <c r="J51" s="180"/>
      <c r="K51" s="59"/>
    </row>
    <row r="52" spans="1:13" x14ac:dyDescent="0.25">
      <c r="A52" s="11">
        <v>3121</v>
      </c>
      <c r="B52" s="4" t="s">
        <v>45</v>
      </c>
      <c r="C52" s="4"/>
      <c r="D52" s="4"/>
      <c r="E52" s="4"/>
      <c r="F52" s="17"/>
      <c r="G52" s="177"/>
      <c r="H52" s="178"/>
      <c r="I52" s="177">
        <v>30839.66</v>
      </c>
      <c r="J52" s="178"/>
      <c r="K52" s="35"/>
    </row>
    <row r="53" spans="1:13" x14ac:dyDescent="0.25">
      <c r="A53" s="11">
        <v>3132</v>
      </c>
      <c r="B53" s="4" t="s">
        <v>88</v>
      </c>
      <c r="C53" s="4"/>
      <c r="D53" s="4"/>
      <c r="E53" s="4"/>
      <c r="F53" s="17"/>
      <c r="G53" s="177"/>
      <c r="H53" s="178"/>
      <c r="I53" s="177">
        <v>149459.57999999999</v>
      </c>
      <c r="J53" s="178"/>
      <c r="K53" s="35"/>
    </row>
    <row r="54" spans="1:13" x14ac:dyDescent="0.25">
      <c r="A54" s="27">
        <v>32</v>
      </c>
      <c r="B54" s="28" t="s">
        <v>48</v>
      </c>
      <c r="C54" s="28"/>
      <c r="D54" s="28"/>
      <c r="E54" s="28"/>
      <c r="F54" s="31"/>
      <c r="G54" s="354">
        <v>2200</v>
      </c>
      <c r="H54" s="355"/>
      <c r="I54" s="354">
        <f t="shared" ref="I54" si="7">I55</f>
        <v>1260</v>
      </c>
      <c r="J54" s="355"/>
      <c r="K54" s="34">
        <f>I54/G54*100</f>
        <v>57.272727272727273</v>
      </c>
    </row>
    <row r="55" spans="1:13" x14ac:dyDescent="0.25">
      <c r="A55" s="11">
        <v>3295</v>
      </c>
      <c r="B55" s="4" t="s">
        <v>90</v>
      </c>
      <c r="C55" s="4"/>
      <c r="D55" s="4"/>
      <c r="E55" s="4"/>
      <c r="F55" s="17"/>
      <c r="G55" s="177"/>
      <c r="H55" s="178"/>
      <c r="I55" s="177">
        <v>1260</v>
      </c>
      <c r="J55" s="178"/>
      <c r="K55" s="35"/>
      <c r="M55" s="23"/>
    </row>
    <row r="56" spans="1:13" x14ac:dyDescent="0.25">
      <c r="A56" s="370" t="s">
        <v>92</v>
      </c>
      <c r="B56" s="371"/>
      <c r="C56" s="371"/>
      <c r="D56" s="371"/>
      <c r="E56" s="371"/>
      <c r="F56" s="372"/>
      <c r="G56" s="379">
        <f>G57+G99+G103</f>
        <v>70035.02</v>
      </c>
      <c r="H56" s="380"/>
      <c r="I56" s="379">
        <f>I57+I99+I103</f>
        <v>47533.619999999995</v>
      </c>
      <c r="J56" s="380"/>
      <c r="K56" s="39">
        <f t="shared" ref="K56" si="8">I56/G56*100</f>
        <v>67.871216428581008</v>
      </c>
    </row>
    <row r="57" spans="1:13" x14ac:dyDescent="0.25">
      <c r="A57" s="367" t="s">
        <v>94</v>
      </c>
      <c r="B57" s="368"/>
      <c r="C57" s="368"/>
      <c r="D57" s="368"/>
      <c r="E57" s="368"/>
      <c r="F57" s="369"/>
      <c r="G57" s="381">
        <f>G59+G69+G74+G81+G87+G84</f>
        <v>68000</v>
      </c>
      <c r="H57" s="382"/>
      <c r="I57" s="381">
        <f>I59+I69+I74+I81+I87+I84</f>
        <v>45498.6</v>
      </c>
      <c r="J57" s="382"/>
      <c r="K57" s="358">
        <f>I57/G57*100</f>
        <v>66.909705882352938</v>
      </c>
    </row>
    <row r="58" spans="1:13" x14ac:dyDescent="0.25">
      <c r="A58" s="392"/>
      <c r="B58" s="393"/>
      <c r="C58" s="393"/>
      <c r="D58" s="393"/>
      <c r="E58" s="393"/>
      <c r="F58" s="394"/>
      <c r="G58" s="390"/>
      <c r="H58" s="391"/>
      <c r="I58" s="390"/>
      <c r="J58" s="391"/>
      <c r="K58" s="359"/>
    </row>
    <row r="59" spans="1:13" x14ac:dyDescent="0.25">
      <c r="A59" s="364" t="s">
        <v>98</v>
      </c>
      <c r="B59" s="365"/>
      <c r="C59" s="365"/>
      <c r="D59" s="365"/>
      <c r="E59" s="365"/>
      <c r="F59" s="366"/>
      <c r="G59" s="362">
        <f t="shared" ref="G59" si="9">G60+G67</f>
        <v>14000</v>
      </c>
      <c r="H59" s="363"/>
      <c r="I59" s="362">
        <f t="shared" ref="I59" si="10">I60+I67</f>
        <v>747.9</v>
      </c>
      <c r="J59" s="363"/>
      <c r="K59" s="60">
        <f t="shared" ref="K59:K60" si="11">I59/G59*100</f>
        <v>5.3421428571428571</v>
      </c>
    </row>
    <row r="60" spans="1:13" x14ac:dyDescent="0.25">
      <c r="A60" s="27">
        <v>32</v>
      </c>
      <c r="B60" s="28" t="s">
        <v>48</v>
      </c>
      <c r="C60" s="28"/>
      <c r="D60" s="28"/>
      <c r="E60" s="28"/>
      <c r="F60" s="31"/>
      <c r="G60" s="354">
        <f>12000</f>
        <v>12000</v>
      </c>
      <c r="H60" s="355"/>
      <c r="I60" s="354">
        <f t="shared" ref="I60" si="12">SUM(I61:J66)</f>
        <v>747.9</v>
      </c>
      <c r="J60" s="355"/>
      <c r="K60" s="63">
        <f t="shared" si="11"/>
        <v>6.2324999999999999</v>
      </c>
    </row>
    <row r="61" spans="1:13" x14ac:dyDescent="0.25">
      <c r="A61" s="11">
        <v>3222</v>
      </c>
      <c r="B61" s="4" t="s">
        <v>80</v>
      </c>
      <c r="C61" s="4"/>
      <c r="D61" s="4"/>
      <c r="E61" s="4"/>
      <c r="F61" s="12"/>
      <c r="G61" s="177"/>
      <c r="H61" s="178"/>
      <c r="I61" s="177"/>
      <c r="J61" s="178"/>
      <c r="K61" s="35"/>
    </row>
    <row r="62" spans="1:13" x14ac:dyDescent="0.25">
      <c r="A62" s="11">
        <v>3225</v>
      </c>
      <c r="B62" s="4" t="s">
        <v>57</v>
      </c>
      <c r="C62" s="4"/>
      <c r="D62" s="4"/>
      <c r="E62" s="4"/>
      <c r="F62" s="12"/>
      <c r="G62" s="177"/>
      <c r="H62" s="178"/>
      <c r="I62" s="177">
        <v>747.9</v>
      </c>
      <c r="J62" s="178"/>
      <c r="K62" s="35"/>
    </row>
    <row r="63" spans="1:13" s="73" customFormat="1" x14ac:dyDescent="0.25">
      <c r="A63" s="11">
        <v>3232</v>
      </c>
      <c r="B63" s="4" t="s">
        <v>61</v>
      </c>
      <c r="C63" s="4"/>
      <c r="D63" s="4"/>
      <c r="E63" s="4"/>
      <c r="F63" s="12"/>
      <c r="G63" s="177"/>
      <c r="H63" s="178"/>
      <c r="I63" s="177"/>
      <c r="J63" s="178"/>
      <c r="K63" s="35"/>
    </row>
    <row r="64" spans="1:13" s="73" customFormat="1" x14ac:dyDescent="0.25">
      <c r="A64" s="11">
        <v>3234</v>
      </c>
      <c r="B64" s="4" t="s">
        <v>81</v>
      </c>
      <c r="C64" s="4"/>
      <c r="D64" s="4"/>
      <c r="E64" s="4"/>
      <c r="F64" s="12"/>
      <c r="G64" s="177"/>
      <c r="H64" s="178"/>
      <c r="I64" s="177"/>
      <c r="J64" s="178"/>
      <c r="K64" s="35"/>
    </row>
    <row r="65" spans="1:11" s="73" customFormat="1" x14ac:dyDescent="0.25">
      <c r="A65" s="11">
        <v>3237</v>
      </c>
      <c r="B65" s="4" t="s">
        <v>64</v>
      </c>
      <c r="C65" s="4"/>
      <c r="D65" s="4"/>
      <c r="E65" s="4"/>
      <c r="F65" s="12"/>
      <c r="G65" s="177"/>
      <c r="H65" s="178"/>
      <c r="I65" s="177"/>
      <c r="J65" s="178"/>
      <c r="K65" s="35"/>
    </row>
    <row r="66" spans="1:11" s="73" customFormat="1" x14ac:dyDescent="0.25">
      <c r="A66" s="11">
        <v>3239</v>
      </c>
      <c r="B66" s="4" t="s">
        <v>66</v>
      </c>
      <c r="C66" s="4"/>
      <c r="D66" s="4"/>
      <c r="E66" s="4"/>
      <c r="F66" s="12"/>
      <c r="G66" s="177"/>
      <c r="H66" s="178"/>
      <c r="I66" s="177"/>
      <c r="J66" s="178"/>
      <c r="K66" s="35"/>
    </row>
    <row r="67" spans="1:11" s="73" customFormat="1" x14ac:dyDescent="0.25">
      <c r="A67" s="27">
        <v>42</v>
      </c>
      <c r="B67" s="28" t="s">
        <v>73</v>
      </c>
      <c r="C67" s="28"/>
      <c r="D67" s="28"/>
      <c r="E67" s="28"/>
      <c r="F67" s="31"/>
      <c r="G67" s="354">
        <v>2000</v>
      </c>
      <c r="H67" s="355"/>
      <c r="I67" s="354">
        <f t="shared" ref="I67" si="13">I68</f>
        <v>0</v>
      </c>
      <c r="J67" s="355"/>
      <c r="K67" s="75">
        <f>I67/G67*100</f>
        <v>0</v>
      </c>
    </row>
    <row r="68" spans="1:11" s="73" customFormat="1" x14ac:dyDescent="0.25">
      <c r="A68" s="20">
        <v>4221</v>
      </c>
      <c r="B68" s="4" t="s">
        <v>84</v>
      </c>
      <c r="C68" s="4"/>
      <c r="D68" s="4"/>
      <c r="E68" s="4"/>
      <c r="F68" s="12"/>
      <c r="G68" s="385"/>
      <c r="H68" s="386"/>
      <c r="I68" s="385"/>
      <c r="J68" s="386"/>
      <c r="K68" s="35"/>
    </row>
    <row r="69" spans="1:11" s="73" customFormat="1" x14ac:dyDescent="0.25">
      <c r="A69" s="364" t="s">
        <v>97</v>
      </c>
      <c r="B69" s="365"/>
      <c r="C69" s="365"/>
      <c r="D69" s="365"/>
      <c r="E69" s="365"/>
      <c r="F69" s="366"/>
      <c r="G69" s="362">
        <f>G70</f>
        <v>2000</v>
      </c>
      <c r="H69" s="363"/>
      <c r="I69" s="362">
        <f>I70</f>
        <v>0</v>
      </c>
      <c r="J69" s="363"/>
      <c r="K69" s="60">
        <f t="shared" ref="K69:K87" si="14">I69/G69*100</f>
        <v>0</v>
      </c>
    </row>
    <row r="70" spans="1:11" x14ac:dyDescent="0.25">
      <c r="A70" s="27">
        <v>32</v>
      </c>
      <c r="B70" s="28" t="s">
        <v>48</v>
      </c>
      <c r="C70" s="28"/>
      <c r="D70" s="28"/>
      <c r="E70" s="28"/>
      <c r="F70" s="31"/>
      <c r="G70" s="354">
        <v>2000</v>
      </c>
      <c r="H70" s="355"/>
      <c r="I70" s="354">
        <f>SUM(I71:J73)</f>
        <v>0</v>
      </c>
      <c r="J70" s="355"/>
      <c r="K70" s="63">
        <f>I70/G70*100</f>
        <v>0</v>
      </c>
    </row>
    <row r="71" spans="1:11" x14ac:dyDescent="0.25">
      <c r="A71" s="20">
        <v>3221</v>
      </c>
      <c r="B71" s="3" t="s">
        <v>54</v>
      </c>
      <c r="C71" s="3"/>
      <c r="D71" s="3"/>
      <c r="E71" s="3"/>
      <c r="F71" s="21"/>
      <c r="G71" s="387"/>
      <c r="H71" s="388"/>
      <c r="I71" s="387"/>
      <c r="J71" s="388"/>
      <c r="K71" s="59"/>
    </row>
    <row r="72" spans="1:11" x14ac:dyDescent="0.25">
      <c r="A72" s="11">
        <v>3235</v>
      </c>
      <c r="B72" s="4" t="s">
        <v>62</v>
      </c>
      <c r="C72" s="4"/>
      <c r="D72" s="4"/>
      <c r="E72" s="4"/>
      <c r="F72" s="12"/>
      <c r="G72" s="177"/>
      <c r="H72" s="178"/>
      <c r="I72" s="177"/>
      <c r="J72" s="178"/>
      <c r="K72" s="35"/>
    </row>
    <row r="73" spans="1:11" s="73" customFormat="1" x14ac:dyDescent="0.25">
      <c r="A73" s="11">
        <v>3238</v>
      </c>
      <c r="B73" s="4" t="s">
        <v>65</v>
      </c>
      <c r="C73" s="4"/>
      <c r="D73" s="4"/>
      <c r="E73" s="4"/>
      <c r="F73" s="12"/>
      <c r="G73" s="177"/>
      <c r="H73" s="178"/>
      <c r="I73" s="177"/>
      <c r="J73" s="178"/>
      <c r="K73" s="35"/>
    </row>
    <row r="74" spans="1:11" s="73" customFormat="1" x14ac:dyDescent="0.25">
      <c r="A74" s="364" t="s">
        <v>192</v>
      </c>
      <c r="B74" s="365"/>
      <c r="C74" s="365"/>
      <c r="D74" s="365"/>
      <c r="E74" s="365"/>
      <c r="F74" s="366"/>
      <c r="G74" s="362">
        <f>G75+G79</f>
        <v>25000</v>
      </c>
      <c r="H74" s="363"/>
      <c r="I74" s="362">
        <f>I75+I79</f>
        <v>19112.919999999998</v>
      </c>
      <c r="J74" s="363"/>
      <c r="K74" s="129">
        <f t="shared" ref="K74" si="15">I74/G74*100</f>
        <v>76.451679999999982</v>
      </c>
    </row>
    <row r="75" spans="1:11" x14ac:dyDescent="0.25">
      <c r="A75" s="27">
        <v>32</v>
      </c>
      <c r="B75" s="28" t="s">
        <v>48</v>
      </c>
      <c r="C75" s="28"/>
      <c r="D75" s="28"/>
      <c r="E75" s="28"/>
      <c r="F75" s="31"/>
      <c r="G75" s="354">
        <f>500+23000+200+300</f>
        <v>24000</v>
      </c>
      <c r="H75" s="355"/>
      <c r="I75" s="354">
        <f>SUM(I76:J78)</f>
        <v>19112.919999999998</v>
      </c>
      <c r="J75" s="355"/>
      <c r="K75" s="75">
        <f>I75/G75*100</f>
        <v>79.637166666666658</v>
      </c>
    </row>
    <row r="76" spans="1:11" x14ac:dyDescent="0.25">
      <c r="A76" s="11">
        <v>3231</v>
      </c>
      <c r="B76" s="4" t="s">
        <v>60</v>
      </c>
      <c r="C76" s="4"/>
      <c r="D76" s="4"/>
      <c r="E76" s="4"/>
      <c r="F76" s="12"/>
      <c r="G76" s="177"/>
      <c r="H76" s="178"/>
      <c r="I76" s="177">
        <v>19030.8</v>
      </c>
      <c r="J76" s="178"/>
      <c r="K76" s="35"/>
    </row>
    <row r="77" spans="1:11" x14ac:dyDescent="0.25">
      <c r="A77" s="11">
        <v>3291</v>
      </c>
      <c r="B77" s="4" t="s">
        <v>95</v>
      </c>
      <c r="C77" s="4"/>
      <c r="D77" s="4"/>
      <c r="E77" s="4"/>
      <c r="F77" s="12"/>
      <c r="G77" s="177"/>
      <c r="H77" s="178"/>
      <c r="I77" s="177">
        <v>82.12</v>
      </c>
      <c r="J77" s="178"/>
      <c r="K77" s="35"/>
    </row>
    <row r="78" spans="1:11" x14ac:dyDescent="0.25">
      <c r="A78" s="11">
        <v>3295</v>
      </c>
      <c r="B78" s="4" t="s">
        <v>72</v>
      </c>
      <c r="C78" s="4"/>
      <c r="D78" s="4"/>
      <c r="E78" s="4"/>
      <c r="F78" s="12"/>
      <c r="G78" s="177"/>
      <c r="H78" s="178"/>
      <c r="I78" s="177"/>
      <c r="J78" s="178"/>
      <c r="K78" s="35"/>
    </row>
    <row r="79" spans="1:11" s="73" customFormat="1" x14ac:dyDescent="0.25">
      <c r="A79" s="27">
        <v>42</v>
      </c>
      <c r="B79" s="28" t="s">
        <v>73</v>
      </c>
      <c r="C79" s="28"/>
      <c r="D79" s="28"/>
      <c r="E79" s="28"/>
      <c r="F79" s="31"/>
      <c r="G79" s="354">
        <v>1000</v>
      </c>
      <c r="H79" s="355"/>
      <c r="I79" s="354">
        <f t="shared" ref="I79" si="16">I80</f>
        <v>0</v>
      </c>
      <c r="J79" s="355"/>
      <c r="K79" s="63">
        <f>I79/G79*100</f>
        <v>0</v>
      </c>
    </row>
    <row r="80" spans="1:11" x14ac:dyDescent="0.25">
      <c r="A80" s="20">
        <v>4241</v>
      </c>
      <c r="B80" s="3" t="s">
        <v>96</v>
      </c>
      <c r="C80" s="3"/>
      <c r="D80" s="3"/>
      <c r="E80" s="3"/>
      <c r="F80" s="21"/>
      <c r="G80" s="385"/>
      <c r="H80" s="386"/>
      <c r="I80" s="385"/>
      <c r="J80" s="386"/>
      <c r="K80" s="35"/>
    </row>
    <row r="81" spans="1:13" x14ac:dyDescent="0.25">
      <c r="A81" s="364" t="s">
        <v>191</v>
      </c>
      <c r="B81" s="365"/>
      <c r="C81" s="365"/>
      <c r="D81" s="365"/>
      <c r="E81" s="365"/>
      <c r="F81" s="366"/>
      <c r="G81" s="362">
        <f t="shared" ref="G81" si="17">G82</f>
        <v>1000</v>
      </c>
      <c r="H81" s="363"/>
      <c r="I81" s="362">
        <f t="shared" ref="I81" si="18">I82</f>
        <v>0</v>
      </c>
      <c r="J81" s="363"/>
      <c r="K81" s="60">
        <f t="shared" si="14"/>
        <v>0</v>
      </c>
    </row>
    <row r="82" spans="1:13" x14ac:dyDescent="0.25">
      <c r="A82" s="27">
        <v>42</v>
      </c>
      <c r="B82" s="28" t="s">
        <v>73</v>
      </c>
      <c r="C82" s="28"/>
      <c r="D82" s="28"/>
      <c r="E82" s="28"/>
      <c r="F82" s="31"/>
      <c r="G82" s="354">
        <v>1000</v>
      </c>
      <c r="H82" s="355"/>
      <c r="I82" s="354">
        <f t="shared" ref="I82" si="19">I83</f>
        <v>0</v>
      </c>
      <c r="J82" s="355"/>
      <c r="K82" s="63">
        <f>I82/G82*100</f>
        <v>0</v>
      </c>
    </row>
    <row r="83" spans="1:13" x14ac:dyDescent="0.25">
      <c r="A83" s="20">
        <v>4241</v>
      </c>
      <c r="B83" s="3" t="s">
        <v>96</v>
      </c>
      <c r="C83" s="3"/>
      <c r="D83" s="3"/>
      <c r="E83" s="3"/>
      <c r="F83" s="21"/>
      <c r="G83" s="387"/>
      <c r="H83" s="388"/>
      <c r="I83" s="387"/>
      <c r="J83" s="388"/>
      <c r="K83" s="59"/>
    </row>
    <row r="84" spans="1:13" s="73" customFormat="1" x14ac:dyDescent="0.25">
      <c r="A84" s="364" t="s">
        <v>162</v>
      </c>
      <c r="B84" s="365"/>
      <c r="C84" s="365"/>
      <c r="D84" s="365"/>
      <c r="E84" s="365"/>
      <c r="F84" s="366"/>
      <c r="G84" s="362">
        <f t="shared" ref="G84" si="20">G85</f>
        <v>1000</v>
      </c>
      <c r="H84" s="363"/>
      <c r="I84" s="362">
        <f t="shared" ref="I84:I85" si="21">I85</f>
        <v>0</v>
      </c>
      <c r="J84" s="363"/>
      <c r="K84" s="129">
        <f t="shared" ref="K84" si="22">I84/G84*100</f>
        <v>0</v>
      </c>
    </row>
    <row r="85" spans="1:13" s="73" customFormat="1" x14ac:dyDescent="0.25">
      <c r="A85" s="27">
        <v>42</v>
      </c>
      <c r="B85" s="28" t="s">
        <v>73</v>
      </c>
      <c r="C85" s="28"/>
      <c r="D85" s="28"/>
      <c r="E85" s="28"/>
      <c r="F85" s="31"/>
      <c r="G85" s="354">
        <v>1000</v>
      </c>
      <c r="H85" s="355"/>
      <c r="I85" s="354">
        <f t="shared" si="21"/>
        <v>0</v>
      </c>
      <c r="J85" s="355"/>
      <c r="K85" s="75">
        <f>I85/G85*100</f>
        <v>0</v>
      </c>
    </row>
    <row r="86" spans="1:13" s="73" customFormat="1" x14ac:dyDescent="0.25">
      <c r="A86" s="11">
        <v>4223</v>
      </c>
      <c r="B86" s="4" t="s">
        <v>161</v>
      </c>
      <c r="C86" s="4"/>
      <c r="D86" s="4"/>
      <c r="E86" s="4"/>
      <c r="F86" s="12"/>
      <c r="G86" s="387"/>
      <c r="H86" s="388"/>
      <c r="I86" s="387"/>
      <c r="J86" s="388"/>
      <c r="K86" s="62"/>
      <c r="M86" s="23"/>
    </row>
    <row r="87" spans="1:13" x14ac:dyDescent="0.25">
      <c r="A87" s="364" t="s">
        <v>99</v>
      </c>
      <c r="B87" s="365"/>
      <c r="C87" s="365"/>
      <c r="D87" s="365"/>
      <c r="E87" s="365"/>
      <c r="F87" s="366"/>
      <c r="G87" s="362">
        <f>SUM(G88+G95)</f>
        <v>25000</v>
      </c>
      <c r="H87" s="363"/>
      <c r="I87" s="362">
        <f>SUM(I88+I95)</f>
        <v>25637.78</v>
      </c>
      <c r="J87" s="363"/>
      <c r="K87" s="129">
        <f t="shared" si="14"/>
        <v>102.55112</v>
      </c>
    </row>
    <row r="88" spans="1:13" x14ac:dyDescent="0.25">
      <c r="A88" s="27">
        <v>32</v>
      </c>
      <c r="B88" s="28" t="s">
        <v>48</v>
      </c>
      <c r="C88" s="28"/>
      <c r="D88" s="28"/>
      <c r="E88" s="28"/>
      <c r="F88" s="31"/>
      <c r="G88" s="354">
        <f>25000-7500</f>
        <v>17500</v>
      </c>
      <c r="H88" s="355"/>
      <c r="I88" s="354">
        <f t="shared" ref="I88" si="23">SUM(I89:J94)</f>
        <v>9219.0299999999988</v>
      </c>
      <c r="J88" s="355"/>
      <c r="K88" s="75">
        <f>I88/G88*100</f>
        <v>52.68017142857142</v>
      </c>
    </row>
    <row r="89" spans="1:13" x14ac:dyDescent="0.25">
      <c r="A89" s="10">
        <v>3211</v>
      </c>
      <c r="B89" s="30" t="s">
        <v>50</v>
      </c>
      <c r="C89" s="30"/>
      <c r="D89" s="30"/>
      <c r="E89" s="30"/>
      <c r="F89" s="29"/>
      <c r="G89" s="179"/>
      <c r="H89" s="180"/>
      <c r="I89" s="179"/>
      <c r="J89" s="180"/>
      <c r="K89" s="59"/>
    </row>
    <row r="90" spans="1:13" s="73" customFormat="1" x14ac:dyDescent="0.25">
      <c r="A90" s="10">
        <v>3221</v>
      </c>
      <c r="B90" s="30" t="s">
        <v>54</v>
      </c>
      <c r="C90" s="30"/>
      <c r="D90" s="30"/>
      <c r="E90" s="30"/>
      <c r="F90" s="29"/>
      <c r="G90" s="179"/>
      <c r="H90" s="180"/>
      <c r="I90" s="179"/>
      <c r="J90" s="180"/>
      <c r="K90" s="62"/>
    </row>
    <row r="91" spans="1:13" x14ac:dyDescent="0.25">
      <c r="A91" s="10">
        <v>3224</v>
      </c>
      <c r="B91" s="4" t="s">
        <v>87</v>
      </c>
      <c r="C91" s="30"/>
      <c r="D91" s="30"/>
      <c r="E91" s="30"/>
      <c r="F91" s="29"/>
      <c r="G91" s="179"/>
      <c r="H91" s="180"/>
      <c r="I91" s="179">
        <v>251.63</v>
      </c>
      <c r="J91" s="180"/>
      <c r="K91" s="35"/>
    </row>
    <row r="92" spans="1:13" x14ac:dyDescent="0.25">
      <c r="A92" s="11">
        <v>3231</v>
      </c>
      <c r="B92" s="4" t="s">
        <v>60</v>
      </c>
      <c r="C92" s="4"/>
      <c r="D92" s="4"/>
      <c r="E92" s="4"/>
      <c r="F92" s="12"/>
      <c r="G92" s="179"/>
      <c r="H92" s="180"/>
      <c r="I92" s="179"/>
      <c r="J92" s="180"/>
      <c r="K92" s="35"/>
    </row>
    <row r="93" spans="1:13" s="73" customFormat="1" x14ac:dyDescent="0.25">
      <c r="A93" s="11">
        <v>3232</v>
      </c>
      <c r="B93" s="4" t="s">
        <v>61</v>
      </c>
      <c r="C93" s="4"/>
      <c r="D93" s="4"/>
      <c r="E93" s="4"/>
      <c r="F93" s="12"/>
      <c r="G93" s="177"/>
      <c r="H93" s="178"/>
      <c r="I93" s="179">
        <f>8793.5</f>
        <v>8793.5</v>
      </c>
      <c r="J93" s="180"/>
      <c r="K93" s="35"/>
    </row>
    <row r="94" spans="1:13" x14ac:dyDescent="0.25">
      <c r="A94" s="11">
        <v>3299</v>
      </c>
      <c r="B94" s="4" t="s">
        <v>67</v>
      </c>
      <c r="C94" s="4"/>
      <c r="D94" s="4"/>
      <c r="E94" s="4"/>
      <c r="F94" s="12"/>
      <c r="G94" s="177"/>
      <c r="H94" s="178"/>
      <c r="I94" s="177">
        <v>173.9</v>
      </c>
      <c r="J94" s="178"/>
      <c r="K94" s="35"/>
    </row>
    <row r="95" spans="1:13" x14ac:dyDescent="0.25">
      <c r="A95" s="27">
        <v>42</v>
      </c>
      <c r="B95" s="28" t="s">
        <v>73</v>
      </c>
      <c r="C95" s="28"/>
      <c r="D95" s="28"/>
      <c r="E95" s="28"/>
      <c r="F95" s="31"/>
      <c r="G95" s="354">
        <f>500+2000+3000+2000</f>
        <v>7500</v>
      </c>
      <c r="H95" s="355"/>
      <c r="I95" s="354">
        <f>SUM(I96:J98)</f>
        <v>16418.75</v>
      </c>
      <c r="J95" s="355"/>
      <c r="K95" s="63">
        <f>I95/G95*100</f>
        <v>218.91666666666666</v>
      </c>
    </row>
    <row r="96" spans="1:13" x14ac:dyDescent="0.25">
      <c r="A96" s="11">
        <v>4221</v>
      </c>
      <c r="B96" s="4" t="s">
        <v>84</v>
      </c>
      <c r="C96" s="4"/>
      <c r="D96" s="4"/>
      <c r="E96" s="4"/>
      <c r="F96" s="12"/>
      <c r="G96" s="385"/>
      <c r="H96" s="386"/>
      <c r="I96" s="385">
        <f>13633.75+2785</f>
        <v>16418.75</v>
      </c>
      <c r="J96" s="386"/>
      <c r="K96" s="35"/>
    </row>
    <row r="97" spans="1:11" s="73" customFormat="1" x14ac:dyDescent="0.25">
      <c r="A97" s="11">
        <v>4223</v>
      </c>
      <c r="B97" s="4" t="s">
        <v>161</v>
      </c>
      <c r="C97" s="4"/>
      <c r="D97" s="4"/>
      <c r="E97" s="4"/>
      <c r="F97" s="12"/>
      <c r="G97" s="385"/>
      <c r="H97" s="386"/>
      <c r="I97" s="385"/>
      <c r="J97" s="386"/>
      <c r="K97" s="35"/>
    </row>
    <row r="98" spans="1:11" x14ac:dyDescent="0.25">
      <c r="A98" s="11">
        <v>4227</v>
      </c>
      <c r="B98" s="3" t="s">
        <v>75</v>
      </c>
      <c r="C98" s="4"/>
      <c r="D98" s="4"/>
      <c r="E98" s="4"/>
      <c r="F98" s="12"/>
      <c r="G98" s="177"/>
      <c r="H98" s="178"/>
      <c r="I98" s="177"/>
      <c r="J98" s="178"/>
      <c r="K98" s="35"/>
    </row>
    <row r="99" spans="1:11" s="73" customFormat="1" x14ac:dyDescent="0.25">
      <c r="A99" s="364" t="s">
        <v>118</v>
      </c>
      <c r="B99" s="365"/>
      <c r="C99" s="365"/>
      <c r="D99" s="365"/>
      <c r="E99" s="365"/>
      <c r="F99" s="366"/>
      <c r="G99" s="360">
        <f t="shared" ref="G99" si="24">G101</f>
        <v>730.02</v>
      </c>
      <c r="H99" s="361"/>
      <c r="I99" s="360">
        <f t="shared" ref="I99" si="25">I101</f>
        <v>730.02</v>
      </c>
      <c r="J99" s="361"/>
      <c r="K99" s="389">
        <f t="shared" ref="K99:K100" si="26">I99/G99*100</f>
        <v>100</v>
      </c>
    </row>
    <row r="100" spans="1:11" x14ac:dyDescent="0.25">
      <c r="A100" s="367" t="s">
        <v>93</v>
      </c>
      <c r="B100" s="368"/>
      <c r="C100" s="368"/>
      <c r="D100" s="368"/>
      <c r="E100" s="368"/>
      <c r="F100" s="369"/>
      <c r="G100" s="362"/>
      <c r="H100" s="363"/>
      <c r="I100" s="362"/>
      <c r="J100" s="363"/>
      <c r="K100" s="358" t="e">
        <f t="shared" si="26"/>
        <v>#DIV/0!</v>
      </c>
    </row>
    <row r="101" spans="1:11" x14ac:dyDescent="0.25">
      <c r="A101" s="27">
        <v>32</v>
      </c>
      <c r="B101" s="28" t="s">
        <v>48</v>
      </c>
      <c r="C101" s="28"/>
      <c r="D101" s="28"/>
      <c r="E101" s="28"/>
      <c r="F101" s="31"/>
      <c r="G101" s="354">
        <v>730.02</v>
      </c>
      <c r="H101" s="355"/>
      <c r="I101" s="354">
        <f t="shared" ref="I101" si="27">I102</f>
        <v>730.02</v>
      </c>
      <c r="J101" s="355"/>
      <c r="K101" s="63">
        <f>I101/G101*100</f>
        <v>100</v>
      </c>
    </row>
    <row r="102" spans="1:11" x14ac:dyDescent="0.25">
      <c r="A102" s="20">
        <v>3237</v>
      </c>
      <c r="B102" s="3" t="s">
        <v>119</v>
      </c>
      <c r="C102" s="3"/>
      <c r="D102" s="3"/>
      <c r="E102" s="3"/>
      <c r="F102" s="21"/>
      <c r="G102" s="387"/>
      <c r="H102" s="388"/>
      <c r="I102" s="387">
        <v>730.02</v>
      </c>
      <c r="J102" s="388"/>
      <c r="K102" s="59"/>
    </row>
    <row r="103" spans="1:11" s="73" customFormat="1" x14ac:dyDescent="0.25">
      <c r="A103" s="364" t="s">
        <v>120</v>
      </c>
      <c r="B103" s="365"/>
      <c r="C103" s="365"/>
      <c r="D103" s="365"/>
      <c r="E103" s="365"/>
      <c r="F103" s="366"/>
      <c r="G103" s="360">
        <f t="shared" ref="G103" si="28">G105</f>
        <v>1305</v>
      </c>
      <c r="H103" s="361"/>
      <c r="I103" s="360">
        <f t="shared" ref="I103" si="29">I105</f>
        <v>1305</v>
      </c>
      <c r="J103" s="361"/>
      <c r="K103" s="389">
        <f t="shared" ref="K103:K104" si="30">I103/G103*100</f>
        <v>100</v>
      </c>
    </row>
    <row r="104" spans="1:11" x14ac:dyDescent="0.25">
      <c r="A104" s="367" t="s">
        <v>193</v>
      </c>
      <c r="B104" s="368"/>
      <c r="C104" s="368"/>
      <c r="D104" s="368"/>
      <c r="E104" s="368"/>
      <c r="F104" s="369"/>
      <c r="G104" s="362"/>
      <c r="H104" s="363"/>
      <c r="I104" s="362"/>
      <c r="J104" s="363"/>
      <c r="K104" s="358" t="e">
        <f t="shared" si="30"/>
        <v>#DIV/0!</v>
      </c>
    </row>
    <row r="105" spans="1:11" x14ac:dyDescent="0.25">
      <c r="A105" s="27">
        <v>38</v>
      </c>
      <c r="B105" s="28" t="s">
        <v>116</v>
      </c>
      <c r="C105" s="28"/>
      <c r="D105" s="28"/>
      <c r="E105" s="28"/>
      <c r="F105" s="31"/>
      <c r="G105" s="354">
        <v>1305</v>
      </c>
      <c r="H105" s="355"/>
      <c r="I105" s="354">
        <f t="shared" ref="I105" si="31">I106</f>
        <v>1305</v>
      </c>
      <c r="J105" s="355"/>
      <c r="K105" s="63">
        <f>I105/G105*100</f>
        <v>100</v>
      </c>
    </row>
    <row r="106" spans="1:11" x14ac:dyDescent="0.25">
      <c r="A106" s="20">
        <v>3812</v>
      </c>
      <c r="B106" s="3" t="s">
        <v>146</v>
      </c>
      <c r="C106" s="3"/>
      <c r="D106" s="3"/>
      <c r="E106" s="3"/>
      <c r="F106" s="21"/>
      <c r="G106" s="387"/>
      <c r="H106" s="388"/>
      <c r="I106" s="387">
        <v>1305</v>
      </c>
      <c r="J106" s="388"/>
      <c r="K106" s="59"/>
    </row>
    <row r="107" spans="1:11" x14ac:dyDescent="0.25">
      <c r="A107" s="370" t="s">
        <v>100</v>
      </c>
      <c r="B107" s="371"/>
      <c r="C107" s="371"/>
      <c r="D107" s="371"/>
      <c r="E107" s="371"/>
      <c r="F107" s="372"/>
      <c r="G107" s="379">
        <f>G108</f>
        <v>49767.3</v>
      </c>
      <c r="H107" s="380"/>
      <c r="I107" s="379">
        <f t="shared" ref="I107" si="32">I108</f>
        <v>42735.479999999996</v>
      </c>
      <c r="J107" s="380"/>
      <c r="K107" s="39">
        <f t="shared" ref="K107" si="33">I107/G107*100</f>
        <v>85.870601780687309</v>
      </c>
    </row>
    <row r="108" spans="1:11" x14ac:dyDescent="0.25">
      <c r="A108" s="373" t="s">
        <v>163</v>
      </c>
      <c r="B108" s="374"/>
      <c r="C108" s="374"/>
      <c r="D108" s="374"/>
      <c r="E108" s="374"/>
      <c r="F108" s="375"/>
      <c r="G108" s="381">
        <f>G112+G120</f>
        <v>49767.3</v>
      </c>
      <c r="H108" s="382"/>
      <c r="I108" s="381">
        <f>I112+I120</f>
        <v>42735.479999999996</v>
      </c>
      <c r="J108" s="382"/>
      <c r="K108" s="358">
        <f>I108/G108*100</f>
        <v>85.870601780687309</v>
      </c>
    </row>
    <row r="109" spans="1:11" x14ac:dyDescent="0.25">
      <c r="A109" s="376" t="s">
        <v>185</v>
      </c>
      <c r="B109" s="377"/>
      <c r="C109" s="377"/>
      <c r="D109" s="377"/>
      <c r="E109" s="377"/>
      <c r="F109" s="378"/>
      <c r="G109" s="381"/>
      <c r="H109" s="382"/>
      <c r="I109" s="381"/>
      <c r="J109" s="382"/>
      <c r="K109" s="358"/>
    </row>
    <row r="110" spans="1:11" x14ac:dyDescent="0.25">
      <c r="A110" s="395" t="s">
        <v>186</v>
      </c>
      <c r="B110" s="396"/>
      <c r="C110" s="396"/>
      <c r="D110" s="396"/>
      <c r="E110" s="396"/>
      <c r="F110" s="397"/>
      <c r="G110" s="381"/>
      <c r="H110" s="382"/>
      <c r="I110" s="381"/>
      <c r="J110" s="382"/>
      <c r="K110" s="358"/>
    </row>
    <row r="111" spans="1:11" x14ac:dyDescent="0.25">
      <c r="A111" s="130" t="s">
        <v>187</v>
      </c>
      <c r="B111" s="43"/>
      <c r="C111" s="43"/>
      <c r="D111" s="43"/>
      <c r="E111" s="43"/>
      <c r="F111" s="44"/>
      <c r="G111" s="381"/>
      <c r="H111" s="382"/>
      <c r="I111" s="381"/>
      <c r="J111" s="382"/>
      <c r="K111" s="358"/>
    </row>
    <row r="112" spans="1:11" x14ac:dyDescent="0.25">
      <c r="A112" s="27">
        <v>31</v>
      </c>
      <c r="B112" s="28" t="s">
        <v>42</v>
      </c>
      <c r="C112" s="28"/>
      <c r="D112" s="28"/>
      <c r="E112" s="28"/>
      <c r="F112" s="31"/>
      <c r="G112" s="354">
        <f>49767.3-1473.34</f>
        <v>48293.960000000006</v>
      </c>
      <c r="H112" s="355"/>
      <c r="I112" s="354">
        <f>SUM(I113:J119)</f>
        <v>41461.24</v>
      </c>
      <c r="J112" s="355"/>
      <c r="K112" s="75">
        <f>I112/G112*100</f>
        <v>85.851812524796046</v>
      </c>
    </row>
    <row r="113" spans="1:11" ht="15" customHeight="1" x14ac:dyDescent="0.25">
      <c r="A113" s="10">
        <v>3111</v>
      </c>
      <c r="B113" s="30" t="s">
        <v>44</v>
      </c>
      <c r="C113" s="30"/>
      <c r="D113" s="30"/>
      <c r="E113" s="30"/>
      <c r="F113" s="29" t="s">
        <v>115</v>
      </c>
      <c r="G113" s="179"/>
      <c r="H113" s="180"/>
      <c r="I113" s="179">
        <f>5610+738.56+5100+5355</f>
        <v>16803.559999999998</v>
      </c>
      <c r="J113" s="180"/>
      <c r="K113" s="35"/>
    </row>
    <row r="114" spans="1:11" s="73" customFormat="1" ht="15" customHeight="1" x14ac:dyDescent="0.25">
      <c r="A114" s="10">
        <v>3111</v>
      </c>
      <c r="B114" s="30" t="s">
        <v>44</v>
      </c>
      <c r="C114" s="30"/>
      <c r="D114" s="30"/>
      <c r="E114" s="30"/>
      <c r="F114" s="29" t="s">
        <v>188</v>
      </c>
      <c r="G114" s="179"/>
      <c r="H114" s="180"/>
      <c r="I114" s="179">
        <f>5610*3</f>
        <v>16830</v>
      </c>
      <c r="J114" s="180"/>
      <c r="K114" s="59"/>
    </row>
    <row r="115" spans="1:11" x14ac:dyDescent="0.25">
      <c r="A115" s="11">
        <v>3121</v>
      </c>
      <c r="B115" s="4" t="s">
        <v>45</v>
      </c>
      <c r="C115" s="4"/>
      <c r="D115" s="4"/>
      <c r="E115" s="4"/>
      <c r="F115" s="12" t="s">
        <v>115</v>
      </c>
      <c r="G115" s="177"/>
      <c r="H115" s="178"/>
      <c r="I115" s="177">
        <v>600</v>
      </c>
      <c r="J115" s="178"/>
      <c r="K115" s="35"/>
    </row>
    <row r="116" spans="1:11" s="73" customFormat="1" x14ac:dyDescent="0.25">
      <c r="A116" s="11">
        <v>3122</v>
      </c>
      <c r="B116" s="4" t="s">
        <v>45</v>
      </c>
      <c r="C116" s="4"/>
      <c r="D116" s="4"/>
      <c r="E116" s="4"/>
      <c r="F116" s="12" t="s">
        <v>188</v>
      </c>
      <c r="G116" s="177"/>
      <c r="H116" s="178"/>
      <c r="I116" s="177">
        <v>1800</v>
      </c>
      <c r="J116" s="178"/>
      <c r="K116" s="35"/>
    </row>
    <row r="117" spans="1:11" x14ac:dyDescent="0.25">
      <c r="A117" s="11">
        <v>3132</v>
      </c>
      <c r="B117" s="4" t="s">
        <v>117</v>
      </c>
      <c r="C117" s="4"/>
      <c r="D117" s="4"/>
      <c r="E117" s="4"/>
      <c r="F117" s="12" t="s">
        <v>189</v>
      </c>
      <c r="G117" s="177"/>
      <c r="H117" s="178"/>
      <c r="I117" s="177">
        <v>1851.3</v>
      </c>
      <c r="J117" s="178"/>
      <c r="K117" s="35"/>
    </row>
    <row r="118" spans="1:11" x14ac:dyDescent="0.25">
      <c r="A118" s="11">
        <v>3132</v>
      </c>
      <c r="B118" s="4" t="s">
        <v>46</v>
      </c>
      <c r="C118" s="4"/>
      <c r="D118" s="4"/>
      <c r="E118" s="4"/>
      <c r="F118" s="12" t="s">
        <v>115</v>
      </c>
      <c r="G118" s="177"/>
      <c r="H118" s="178"/>
      <c r="I118" s="177">
        <f>3618.45-967.72</f>
        <v>2650.7299999999996</v>
      </c>
      <c r="J118" s="178"/>
      <c r="K118" s="35"/>
    </row>
    <row r="119" spans="1:11" x14ac:dyDescent="0.25">
      <c r="A119" s="11">
        <v>3132</v>
      </c>
      <c r="B119" s="4" t="s">
        <v>46</v>
      </c>
      <c r="C119" s="4"/>
      <c r="D119" s="4"/>
      <c r="E119" s="4"/>
      <c r="F119" s="12" t="s">
        <v>188</v>
      </c>
      <c r="G119" s="177"/>
      <c r="H119" s="178"/>
      <c r="I119" s="177">
        <v>925.65</v>
      </c>
      <c r="J119" s="178"/>
      <c r="K119" s="35"/>
    </row>
    <row r="120" spans="1:11" x14ac:dyDescent="0.25">
      <c r="A120" s="27">
        <v>32</v>
      </c>
      <c r="B120" s="28" t="s">
        <v>48</v>
      </c>
      <c r="C120" s="28"/>
      <c r="D120" s="28"/>
      <c r="E120" s="28"/>
      <c r="F120" s="31"/>
      <c r="G120" s="354">
        <v>1473.34</v>
      </c>
      <c r="H120" s="355"/>
      <c r="I120" s="354">
        <f t="shared" ref="I120" si="34">I121</f>
        <v>1274.24</v>
      </c>
      <c r="J120" s="355"/>
      <c r="K120" s="63">
        <f>I120/G120*100</f>
        <v>86.486486486486484</v>
      </c>
    </row>
    <row r="121" spans="1:11" ht="15.75" thickBot="1" x14ac:dyDescent="0.3">
      <c r="A121" s="25">
        <v>3212</v>
      </c>
      <c r="B121" s="32" t="s">
        <v>101</v>
      </c>
      <c r="C121" s="26"/>
      <c r="D121" s="26"/>
      <c r="E121" s="26"/>
      <c r="F121" s="45" t="s">
        <v>115</v>
      </c>
      <c r="G121" s="312"/>
      <c r="H121" s="313"/>
      <c r="I121" s="312">
        <v>1274.24</v>
      </c>
      <c r="J121" s="313"/>
      <c r="K121" s="36"/>
    </row>
    <row r="122" spans="1:11" x14ac:dyDescent="0.25">
      <c r="F122" s="131"/>
    </row>
  </sheetData>
  <customSheetViews>
    <customSheetView guid="{005C429F-8448-44DF-83AD-8A930973E873}" topLeftCell="A22">
      <selection activeCell="G131" sqref="G131:H131"/>
      <rowBreaks count="1" manualBreakCount="1">
        <brk id="54" max="16383" man="1"/>
      </rowBreaks>
      <pageMargins left="0.7" right="0.7" top="0.75" bottom="0.75" header="0.3" footer="0.3"/>
      <pageSetup paperSize="9" scale="63" orientation="portrait" r:id="rId1"/>
    </customSheetView>
  </customSheetViews>
  <mergeCells count="237">
    <mergeCell ref="A21:F21"/>
    <mergeCell ref="A20:F20"/>
    <mergeCell ref="A22:F22"/>
    <mergeCell ref="A23:F23"/>
    <mergeCell ref="I10:J11"/>
    <mergeCell ref="I12:J12"/>
    <mergeCell ref="A10:F11"/>
    <mergeCell ref="A12:F12"/>
    <mergeCell ref="G10:H11"/>
    <mergeCell ref="G12:H12"/>
    <mergeCell ref="G20:H20"/>
    <mergeCell ref="G21:H21"/>
    <mergeCell ref="G22:H23"/>
    <mergeCell ref="G14:H14"/>
    <mergeCell ref="I14:J14"/>
    <mergeCell ref="G19:H19"/>
    <mergeCell ref="I19:J19"/>
    <mergeCell ref="I20:J20"/>
    <mergeCell ref="I21:J21"/>
    <mergeCell ref="I22:J23"/>
    <mergeCell ref="B14:F14"/>
    <mergeCell ref="I15:J15"/>
    <mergeCell ref="G16:H16"/>
    <mergeCell ref="A48:F48"/>
    <mergeCell ref="A49:F49"/>
    <mergeCell ref="A69:F69"/>
    <mergeCell ref="A56:F56"/>
    <mergeCell ref="A74:F74"/>
    <mergeCell ref="A57:F58"/>
    <mergeCell ref="G57:H58"/>
    <mergeCell ref="A110:F110"/>
    <mergeCell ref="G102:H102"/>
    <mergeCell ref="G81:H81"/>
    <mergeCell ref="G83:H83"/>
    <mergeCell ref="G50:H50"/>
    <mergeCell ref="G54:H54"/>
    <mergeCell ref="G106:H106"/>
    <mergeCell ref="G107:H107"/>
    <mergeCell ref="A99:F99"/>
    <mergeCell ref="A84:F84"/>
    <mergeCell ref="A81:F81"/>
    <mergeCell ref="A103:F103"/>
    <mergeCell ref="A104:F104"/>
    <mergeCell ref="A87:F87"/>
    <mergeCell ref="G91:H91"/>
    <mergeCell ref="G87:H87"/>
    <mergeCell ref="G78:H78"/>
    <mergeCell ref="G24:H24"/>
    <mergeCell ref="G25:H25"/>
    <mergeCell ref="G26:H26"/>
    <mergeCell ref="G27:H27"/>
    <mergeCell ref="G28:H28"/>
    <mergeCell ref="G39:H39"/>
    <mergeCell ref="G35:H35"/>
    <mergeCell ref="G36:H36"/>
    <mergeCell ref="G29:H29"/>
    <mergeCell ref="G30:H30"/>
    <mergeCell ref="G37:H37"/>
    <mergeCell ref="G38:H38"/>
    <mergeCell ref="G31:H31"/>
    <mergeCell ref="G32:H32"/>
    <mergeCell ref="G33:H33"/>
    <mergeCell ref="G34:H34"/>
    <mergeCell ref="G48:H49"/>
    <mergeCell ref="G51:H51"/>
    <mergeCell ref="G43:H43"/>
    <mergeCell ref="G44:H44"/>
    <mergeCell ref="G45:H45"/>
    <mergeCell ref="G46:H46"/>
    <mergeCell ref="I99:J100"/>
    <mergeCell ref="I94:J94"/>
    <mergeCell ref="I95:J95"/>
    <mergeCell ref="I96:J96"/>
    <mergeCell ref="I97:J97"/>
    <mergeCell ref="I51:J51"/>
    <mergeCell ref="I52:J52"/>
    <mergeCell ref="I54:J54"/>
    <mergeCell ref="I43:J43"/>
    <mergeCell ref="I44:J44"/>
    <mergeCell ref="I61:J61"/>
    <mergeCell ref="I70:J70"/>
    <mergeCell ref="I93:J93"/>
    <mergeCell ref="I69:J69"/>
    <mergeCell ref="G52:H52"/>
    <mergeCell ref="G53:H53"/>
    <mergeCell ref="K108:K111"/>
    <mergeCell ref="G105:H105"/>
    <mergeCell ref="I105:J105"/>
    <mergeCell ref="I106:J106"/>
    <mergeCell ref="K103:K104"/>
    <mergeCell ref="G61:H61"/>
    <mergeCell ref="G69:H69"/>
    <mergeCell ref="G71:H71"/>
    <mergeCell ref="G74:H74"/>
    <mergeCell ref="G62:H62"/>
    <mergeCell ref="G82:H82"/>
    <mergeCell ref="G80:H80"/>
    <mergeCell ref="G95:H95"/>
    <mergeCell ref="G94:H94"/>
    <mergeCell ref="G97:H97"/>
    <mergeCell ref="I75:J75"/>
    <mergeCell ref="I102:J102"/>
    <mergeCell ref="I66:J66"/>
    <mergeCell ref="I82:J82"/>
    <mergeCell ref="G55:H55"/>
    <mergeCell ref="G56:H56"/>
    <mergeCell ref="K22:K23"/>
    <mergeCell ref="K48:K49"/>
    <mergeCell ref="I24:J24"/>
    <mergeCell ref="I25:J25"/>
    <mergeCell ref="K99:K100"/>
    <mergeCell ref="I74:J74"/>
    <mergeCell ref="I57:J58"/>
    <mergeCell ref="I65:J65"/>
    <mergeCell ref="I62:J62"/>
    <mergeCell ref="I60:J60"/>
    <mergeCell ref="I79:J79"/>
    <mergeCell ref="I83:J83"/>
    <mergeCell ref="I87:J87"/>
    <mergeCell ref="I92:J92"/>
    <mergeCell ref="I81:J81"/>
    <mergeCell ref="I78:J78"/>
    <mergeCell ref="I59:J59"/>
    <mergeCell ref="I68:J68"/>
    <mergeCell ref="I88:J88"/>
    <mergeCell ref="G114:H114"/>
    <mergeCell ref="G96:H96"/>
    <mergeCell ref="G99:H100"/>
    <mergeCell ref="I71:J71"/>
    <mergeCell ref="G88:H88"/>
    <mergeCell ref="A5:K5"/>
    <mergeCell ref="G113:H113"/>
    <mergeCell ref="G103:H104"/>
    <mergeCell ref="I113:J113"/>
    <mergeCell ref="G65:H65"/>
    <mergeCell ref="G75:H75"/>
    <mergeCell ref="I80:J80"/>
    <mergeCell ref="G92:H92"/>
    <mergeCell ref="G59:H59"/>
    <mergeCell ref="G89:H89"/>
    <mergeCell ref="I89:J89"/>
    <mergeCell ref="G72:H72"/>
    <mergeCell ref="I72:J72"/>
    <mergeCell ref="G70:H70"/>
    <mergeCell ref="G73:H73"/>
    <mergeCell ref="I73:J73"/>
    <mergeCell ref="G79:H79"/>
    <mergeCell ref="G76:H76"/>
    <mergeCell ref="G77:H77"/>
    <mergeCell ref="I112:J112"/>
    <mergeCell ref="I108:J111"/>
    <mergeCell ref="G63:H63"/>
    <mergeCell ref="I63:J63"/>
    <mergeCell ref="G84:H84"/>
    <mergeCell ref="I84:J84"/>
    <mergeCell ref="G85:H85"/>
    <mergeCell ref="I85:J85"/>
    <mergeCell ref="G86:H86"/>
    <mergeCell ref="I86:J86"/>
    <mergeCell ref="G90:H90"/>
    <mergeCell ref="I90:J90"/>
    <mergeCell ref="G93:H93"/>
    <mergeCell ref="I103:J104"/>
    <mergeCell ref="I76:J76"/>
    <mergeCell ref="I77:J77"/>
    <mergeCell ref="G98:H98"/>
    <mergeCell ref="I98:J98"/>
    <mergeCell ref="I16:J16"/>
    <mergeCell ref="G17:H17"/>
    <mergeCell ref="I17:J17"/>
    <mergeCell ref="G18:H18"/>
    <mergeCell ref="I18:J18"/>
    <mergeCell ref="I30:J30"/>
    <mergeCell ref="I56:J56"/>
    <mergeCell ref="I41:J41"/>
    <mergeCell ref="I42:J42"/>
    <mergeCell ref="I50:J50"/>
    <mergeCell ref="I46:J46"/>
    <mergeCell ref="I40:J40"/>
    <mergeCell ref="I45:J45"/>
    <mergeCell ref="I47:J47"/>
    <mergeCell ref="I37:J37"/>
    <mergeCell ref="I38:J38"/>
    <mergeCell ref="I91:J91"/>
    <mergeCell ref="G68:H68"/>
    <mergeCell ref="G47:H47"/>
    <mergeCell ref="G40:H40"/>
    <mergeCell ref="G41:H41"/>
    <mergeCell ref="G42:H42"/>
    <mergeCell ref="I121:J121"/>
    <mergeCell ref="G121:H121"/>
    <mergeCell ref="I117:J117"/>
    <mergeCell ref="G117:H117"/>
    <mergeCell ref="A100:F100"/>
    <mergeCell ref="G119:H119"/>
    <mergeCell ref="I119:J119"/>
    <mergeCell ref="G101:H101"/>
    <mergeCell ref="I101:J101"/>
    <mergeCell ref="I115:J115"/>
    <mergeCell ref="G118:H118"/>
    <mergeCell ref="I118:J118"/>
    <mergeCell ref="I114:J114"/>
    <mergeCell ref="A107:F107"/>
    <mergeCell ref="A108:F108"/>
    <mergeCell ref="A109:F109"/>
    <mergeCell ref="I107:J107"/>
    <mergeCell ref="G108:H111"/>
    <mergeCell ref="G115:H115"/>
    <mergeCell ref="G116:H116"/>
    <mergeCell ref="I116:J116"/>
    <mergeCell ref="G120:H120"/>
    <mergeCell ref="I120:J120"/>
    <mergeCell ref="G112:H112"/>
    <mergeCell ref="A7:K8"/>
    <mergeCell ref="G64:H64"/>
    <mergeCell ref="I64:J64"/>
    <mergeCell ref="G66:H66"/>
    <mergeCell ref="G67:H67"/>
    <mergeCell ref="I67:J67"/>
    <mergeCell ref="G15:H15"/>
    <mergeCell ref="K57:K58"/>
    <mergeCell ref="I26:J26"/>
    <mergeCell ref="I27:J27"/>
    <mergeCell ref="I28:J28"/>
    <mergeCell ref="I29:J29"/>
    <mergeCell ref="I31:J31"/>
    <mergeCell ref="I32:J32"/>
    <mergeCell ref="I33:J33"/>
    <mergeCell ref="I34:J34"/>
    <mergeCell ref="I35:J35"/>
    <mergeCell ref="I36:J36"/>
    <mergeCell ref="I53:J53"/>
    <mergeCell ref="I55:J55"/>
    <mergeCell ref="I48:J49"/>
    <mergeCell ref="G60:H60"/>
    <mergeCell ref="A59:F59"/>
    <mergeCell ref="I39:J39"/>
  </mergeCells>
  <pageMargins left="0.7" right="0.7" top="0.75" bottom="0.75" header="0.3" footer="0.3"/>
  <pageSetup paperSize="9" scale="49" orientation="portrait" r:id="rId2"/>
  <rowBreaks count="1" manualBreakCount="1">
    <brk id="55" max="12" man="1"/>
  </rowBreaks>
  <ignoredErrors>
    <ignoredError sqref="K56 K48:K49 K16:K18 K107:K111 K103:K104 K99:K100 K57:K60 K101 K105 K69:K70 K112 K74:K75 K79 K81:K82 K84:K85 K87:K88 K95 K12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Račun prihoda i rashoda</vt:lpstr>
      <vt:lpstr>Rashodi i prihodi prema izvoru</vt:lpstr>
      <vt:lpstr>Rashodi prema funkcijskoj k </vt:lpstr>
      <vt:lpstr>Račun financiranja</vt:lpstr>
      <vt:lpstr>Račun financiranja po izvorima</vt:lpstr>
      <vt:lpstr>Programska klasifikacija</vt:lpstr>
      <vt:lpstr>'Programska klasifikacija'!Podrucje_ispisa</vt:lpstr>
      <vt:lpstr>'Račun prihoda i rashoda'!Podrucje_ispisa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Racunovodja</dc:creator>
  <cp:lastModifiedBy>Racunovodja</cp:lastModifiedBy>
  <cp:lastPrinted>2026-07-21T07:38:36Z</cp:lastPrinted>
  <dcterms:created xsi:type="dcterms:W3CDTF">2023-02-09T09:40:18Z</dcterms:created>
  <dcterms:modified xsi:type="dcterms:W3CDTF">2026-07-22T08:44:43Z</dcterms:modified>
</cp:coreProperties>
</file>